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chedley\Desktop\BCRY\"/>
    </mc:Choice>
  </mc:AlternateContent>
  <xr:revisionPtr revIDLastSave="0" documentId="8_{AB89C5EB-2237-4EE1-8814-247FB705E940}" xr6:coauthVersionLast="44" xr6:coauthVersionMax="44" xr10:uidLastSave="{00000000-0000-0000-0000-000000000000}"/>
  <bookViews>
    <workbookView xWindow="-120" yWindow="-120" windowWidth="20730" windowHeight="11160" xr2:uid="{00000000-000D-0000-FFFF-FFFF00000000}"/>
  </bookViews>
  <sheets>
    <sheet name="Evaluation Matrix Template 1" sheetId="16" r:id="rId1"/>
    <sheet name="5 Env 4 Alt" sheetId="7" state="hidden" r:id="rId2"/>
    <sheet name="5 Env 3 Alt" sheetId="8" state="hidden" r:id="rId3"/>
    <sheet name="4 Env 5 Alt" sheetId="4" state="hidden" r:id="rId4"/>
    <sheet name="4 Env 4 Alt" sheetId="5" state="hidden" r:id="rId5"/>
    <sheet name="4 Env 3 Alt" sheetId="6" state="hidden" r:id="rId6"/>
    <sheet name="Reference" sheetId="2" r:id="rId7"/>
    <sheet name="Instructions" sheetId="9" r:id="rId8"/>
    <sheet name="4 Env 6 Alt" sheetId="10" state="hidden" r:id="rId9"/>
    <sheet name="Display Table 1" sheetId="20" state="hidden" r:id="rId10"/>
    <sheet name="Display Table 2" sheetId="22" state="hidden" r:id="rId11"/>
    <sheet name="Sheet1" sheetId="23" r:id="rId12"/>
    <sheet name="Sheet2" sheetId="24" r:id="rId13"/>
    <sheet name="Sheet3" sheetId="25" r:id="rId14"/>
  </sheets>
  <definedNames>
    <definedName name="Dotmatrix5">Reference!$C$3:$F$7</definedName>
    <definedName name="Dots">Reference!$D$3:$D$8</definedName>
    <definedName name="Dots2">Reference!#REF!</definedName>
    <definedName name="Dots3">Reference!#REF!</definedName>
    <definedName name="Dots6">Reference!#REF!</definedName>
    <definedName name="_xlnm.Print_Area" localSheetId="5">'4 Env 3 Alt'!$B$2:$F$78</definedName>
    <definedName name="_xlnm.Print_Area" localSheetId="4">'4 Env 4 Alt'!$B$2:$G$79</definedName>
    <definedName name="_xlnm.Print_Area" localSheetId="3">'4 Env 5 Alt'!$B$2:$H$81</definedName>
    <definedName name="_xlnm.Print_Area" localSheetId="8">'4 Env 6 Alt'!$B$2:$H$72</definedName>
    <definedName name="_xlnm.Print_Area" localSheetId="2">'5 Env 3 Alt'!$B$2:$F$97</definedName>
    <definedName name="_xlnm.Print_Area" localSheetId="1">'5 Env 4 Alt'!$B$2:$G$97</definedName>
    <definedName name="_xlnm.Print_Area" localSheetId="9">'Display Table 1'!$B$1:$Z$61</definedName>
    <definedName name="_xlnm.Print_Area" localSheetId="0">'Evaluation Matrix Template 1'!$B$1:$K$64</definedName>
    <definedName name="_xlnm.Print_Area" localSheetId="12">Sheet2!$A$1:$I$11</definedName>
    <definedName name="_xlnm.Print_Titles" localSheetId="0">'Evaluation Matrix Template 1'!$1:$1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16" l="1"/>
  <c r="K72" i="16"/>
  <c r="K82" i="16" s="1"/>
  <c r="J72" i="16"/>
  <c r="J82" i="16" s="1"/>
  <c r="I72" i="16"/>
  <c r="H72" i="16"/>
  <c r="G72" i="16"/>
  <c r="F72" i="16"/>
  <c r="E72" i="16"/>
  <c r="K73" i="16"/>
  <c r="K83" i="16" s="1"/>
  <c r="K92" i="16" s="1"/>
  <c r="K71" i="16"/>
  <c r="K81" i="16" s="1"/>
  <c r="K70" i="16"/>
  <c r="K80" i="16" s="1"/>
  <c r="K69" i="16"/>
  <c r="K79" i="16" s="1"/>
  <c r="K68" i="16"/>
  <c r="K78" i="16" s="1"/>
  <c r="K56" i="16"/>
  <c r="K67" i="16" s="1"/>
  <c r="K77" i="16" s="1"/>
  <c r="K86" i="16" s="1"/>
  <c r="K50" i="16"/>
  <c r="K41" i="16"/>
  <c r="K32" i="16"/>
  <c r="K16" i="16"/>
  <c r="K23" i="16" s="1"/>
  <c r="J73" i="16"/>
  <c r="J71" i="16"/>
  <c r="J81" i="16" s="1"/>
  <c r="J70" i="16"/>
  <c r="J80" i="16" s="1"/>
  <c r="J69" i="16"/>
  <c r="J79" i="16" s="1"/>
  <c r="J68" i="16"/>
  <c r="J78" i="16" s="1"/>
  <c r="J87" i="16" s="1"/>
  <c r="J16" i="16"/>
  <c r="J32" i="16" s="1"/>
  <c r="C48" i="16"/>
  <c r="C39" i="16"/>
  <c r="C30" i="16"/>
  <c r="C21" i="16"/>
  <c r="C14" i="16"/>
  <c r="D50" i="16"/>
  <c r="D41" i="16"/>
  <c r="D32" i="16"/>
  <c r="E23" i="16"/>
  <c r="D23" i="16"/>
  <c r="D16" i="16"/>
  <c r="E16" i="16"/>
  <c r="E67" i="16"/>
  <c r="F70" i="16"/>
  <c r="F80" i="16" s="1"/>
  <c r="F89" i="16" s="1"/>
  <c r="G70" i="16"/>
  <c r="G80" i="16" s="1"/>
  <c r="G30" i="16" s="1"/>
  <c r="H70" i="16"/>
  <c r="H80" i="16" s="1"/>
  <c r="H89" i="16" s="1"/>
  <c r="I70" i="16"/>
  <c r="I80" i="16" s="1"/>
  <c r="I89" i="16" s="1"/>
  <c r="F69" i="16"/>
  <c r="G69" i="16"/>
  <c r="H69" i="16"/>
  <c r="I69" i="16"/>
  <c r="E70" i="16"/>
  <c r="E80" i="16" s="1"/>
  <c r="E89" i="16" s="1"/>
  <c r="E69" i="16"/>
  <c r="C70" i="16"/>
  <c r="C80" i="16" s="1"/>
  <c r="C89" i="16" s="1"/>
  <c r="K39" i="16" l="1"/>
  <c r="K90" i="16"/>
  <c r="K91" i="16"/>
  <c r="K48" i="16"/>
  <c r="K87" i="16"/>
  <c r="K14" i="16"/>
  <c r="K21" i="16"/>
  <c r="K88" i="16"/>
  <c r="K30" i="16"/>
  <c r="K89" i="16"/>
  <c r="J30" i="16"/>
  <c r="J89" i="16"/>
  <c r="J39" i="16"/>
  <c r="J90" i="16"/>
  <c r="J91" i="16"/>
  <c r="J48" i="16"/>
  <c r="J41" i="16"/>
  <c r="J23" i="16"/>
  <c r="J21" i="16"/>
  <c r="J88" i="16"/>
  <c r="J14" i="16"/>
  <c r="J83" i="16"/>
  <c r="J92" i="16" s="1"/>
  <c r="H30" i="16"/>
  <c r="I30" i="16"/>
  <c r="G89" i="16"/>
  <c r="E30" i="16"/>
  <c r="F30" i="16"/>
  <c r="F23" i="16"/>
  <c r="J50" i="16" l="1"/>
  <c r="J56" i="16" s="1"/>
  <c r="J67" i="16" s="1"/>
  <c r="J77" i="16" s="1"/>
  <c r="J86" i="16" s="1"/>
  <c r="J105" i="16"/>
  <c r="J58" i="16" s="1"/>
  <c r="J74" i="16" s="1"/>
  <c r="J84" i="16" s="1"/>
  <c r="J93" i="16"/>
  <c r="J98" i="16"/>
  <c r="K105" i="16"/>
  <c r="K58" i="16" s="1"/>
  <c r="K74" i="16" s="1"/>
  <c r="K84" i="16" s="1"/>
  <c r="K98" i="16"/>
  <c r="K93" i="16"/>
  <c r="B13" i="24"/>
  <c r="C13" i="24"/>
  <c r="B14" i="24"/>
  <c r="C14" i="24"/>
  <c r="B15" i="24"/>
  <c r="C15" i="24"/>
  <c r="B16" i="24"/>
  <c r="C16" i="24"/>
  <c r="B17" i="24"/>
  <c r="C17" i="24"/>
  <c r="B18" i="24"/>
  <c r="K1" i="24"/>
  <c r="K107" i="16" l="1"/>
  <c r="F107" i="16"/>
  <c r="J107" i="16"/>
  <c r="E107" i="16"/>
  <c r="I107" i="16"/>
  <c r="H107" i="16"/>
  <c r="G107" i="16"/>
  <c r="C69" i="16"/>
  <c r="I68" i="16" l="1"/>
  <c r="I78" i="16" s="1"/>
  <c r="I14" i="16" s="1"/>
  <c r="I71" i="16"/>
  <c r="I81" i="16" s="1"/>
  <c r="I82" i="16"/>
  <c r="I73" i="16"/>
  <c r="I79" i="16" s="1"/>
  <c r="I21" i="16" s="1"/>
  <c r="I16" i="16"/>
  <c r="I32" i="16" s="1"/>
  <c r="I41" i="16" l="1"/>
  <c r="I23" i="16"/>
  <c r="I90" i="16"/>
  <c r="I39" i="16"/>
  <c r="I88" i="16"/>
  <c r="I91" i="16"/>
  <c r="I48" i="16"/>
  <c r="I83" i="16"/>
  <c r="I92" i="16" s="1"/>
  <c r="I87" i="16"/>
  <c r="I50" i="16" l="1"/>
  <c r="I56" i="16" s="1"/>
  <c r="I67" i="16" s="1"/>
  <c r="I77" i="16" s="1"/>
  <c r="I86" i="16" s="1"/>
  <c r="I93" i="16"/>
  <c r="I105" i="16"/>
  <c r="I58" i="16" s="1"/>
  <c r="I98" i="16"/>
  <c r="E32" i="16" l="1"/>
  <c r="E41" i="16" s="1"/>
  <c r="E56" i="16" s="1"/>
  <c r="H56" i="16"/>
  <c r="H67" i="16" s="1"/>
  <c r="G56" i="16"/>
  <c r="G67" i="16" s="1"/>
  <c r="H50" i="16"/>
  <c r="G50" i="16"/>
  <c r="H41" i="16"/>
  <c r="G41" i="16"/>
  <c r="H32" i="16"/>
  <c r="H23" i="16" s="1"/>
  <c r="G32" i="16"/>
  <c r="H16" i="16"/>
  <c r="G16" i="16"/>
  <c r="G23" i="16" s="1"/>
  <c r="F68" i="16" l="1"/>
  <c r="G68" i="16"/>
  <c r="H68" i="16"/>
  <c r="E68" i="16"/>
  <c r="B35" i="16"/>
  <c r="H73" i="16" l="1"/>
  <c r="H79" i="16" s="1"/>
  <c r="H21" i="16" s="1"/>
  <c r="H82" i="16"/>
  <c r="H91" i="16" s="1"/>
  <c r="H71" i="16"/>
  <c r="H81" i="16" s="1"/>
  <c r="H78" i="16"/>
  <c r="H77" i="16"/>
  <c r="H86" i="16" s="1"/>
  <c r="B37" i="16"/>
  <c r="H83" i="16" l="1"/>
  <c r="H92" i="16" s="1"/>
  <c r="H88" i="16"/>
  <c r="H39" i="16"/>
  <c r="H90" i="16"/>
  <c r="H87" i="16"/>
  <c r="H14" i="16"/>
  <c r="H48" i="16"/>
  <c r="H93" i="16" l="1"/>
  <c r="H105" i="16"/>
  <c r="H58" i="16" s="1"/>
  <c r="H98" i="16"/>
  <c r="F32" i="16"/>
  <c r="G73" i="16" l="1"/>
  <c r="G82" i="16"/>
  <c r="G71" i="16"/>
  <c r="G81" i="16" s="1"/>
  <c r="G78" i="16"/>
  <c r="G14" i="16" s="1"/>
  <c r="G77" i="16"/>
  <c r="G86" i="16" s="1"/>
  <c r="G83" i="16" l="1"/>
  <c r="G92" i="16" s="1"/>
  <c r="G79" i="16"/>
  <c r="G91" i="16"/>
  <c r="G48" i="16"/>
  <c r="G39" i="16"/>
  <c r="G90" i="16"/>
  <c r="G87" i="16"/>
  <c r="G88" i="16" l="1"/>
  <c r="G21" i="16"/>
  <c r="G105" i="16" l="1"/>
  <c r="G58" i="16" s="1"/>
  <c r="G93" i="16"/>
  <c r="G98" i="16"/>
  <c r="A5" i="20"/>
  <c r="A6" i="20" s="1"/>
  <c r="A7" i="20" s="1"/>
  <c r="C15" i="20"/>
  <c r="C16" i="20" s="1"/>
  <c r="C17" i="20" s="1"/>
  <c r="C18" i="20" s="1"/>
  <c r="C19" i="20" s="1"/>
  <c r="C20" i="20" s="1"/>
  <c r="C21" i="20" s="1"/>
  <c r="C22" i="20" s="1"/>
  <c r="G7" i="20" l="1"/>
  <c r="A8" i="20"/>
  <c r="H8" i="20" s="1"/>
  <c r="E7" i="20"/>
  <c r="F7" i="20"/>
  <c r="D7" i="20"/>
  <c r="H7" i="20"/>
  <c r="D4" i="20"/>
  <c r="G4" i="20"/>
  <c r="G2" i="20"/>
  <c r="A9" i="20" l="1"/>
  <c r="G39" i="20"/>
  <c r="G25" i="20"/>
  <c r="G50" i="20"/>
  <c r="G32" i="20"/>
  <c r="G12" i="20"/>
  <c r="G43" i="20" s="1"/>
  <c r="H9" i="20" l="1"/>
  <c r="A10" i="20"/>
  <c r="A14" i="20" s="1"/>
  <c r="E61" i="16" l="1"/>
  <c r="G14" i="20" l="1"/>
  <c r="G8" i="20"/>
  <c r="G10" i="20"/>
  <c r="G9" i="20"/>
  <c r="U5" i="20"/>
  <c r="V56" i="20"/>
  <c r="V55" i="20"/>
  <c r="V54" i="20"/>
  <c r="V53" i="20"/>
  <c r="V52" i="20"/>
  <c r="V51" i="20"/>
  <c r="V44" i="20"/>
  <c r="V41" i="20"/>
  <c r="V37" i="20"/>
  <c r="V30" i="20"/>
  <c r="U6" i="20" l="1"/>
  <c r="E60" i="16" l="1"/>
  <c r="E64" i="16"/>
  <c r="E63" i="16"/>
  <c r="E62" i="16"/>
  <c r="W1" i="20"/>
  <c r="E1" i="20"/>
  <c r="F71" i="16" l="1"/>
  <c r="F81" i="16" s="1"/>
  <c r="F82" i="16"/>
  <c r="E82" i="16"/>
  <c r="E91" i="16" s="1"/>
  <c r="E71" i="16"/>
  <c r="E81" i="16" s="1"/>
  <c r="E90" i="16" s="1"/>
  <c r="E78" i="16"/>
  <c r="F78" i="16"/>
  <c r="F90" i="16" l="1"/>
  <c r="E87" i="16"/>
  <c r="F87" i="16"/>
  <c r="F91" i="16"/>
  <c r="H10" i="20"/>
  <c r="Y2" i="20" l="1"/>
  <c r="Y39" i="20" s="1"/>
  <c r="Y4" i="20"/>
  <c r="Y14" i="20"/>
  <c r="Y25" i="20" l="1"/>
  <c r="Y32" i="20"/>
  <c r="Y12" i="20"/>
  <c r="Y43" i="20" s="1"/>
  <c r="Y50" i="20"/>
  <c r="O34" i="22" l="1"/>
  <c r="N34" i="22"/>
  <c r="M34" i="22"/>
  <c r="L34" i="22"/>
  <c r="K34" i="22"/>
  <c r="J34" i="22"/>
  <c r="I34" i="22"/>
  <c r="H34" i="22"/>
  <c r="G34" i="22"/>
  <c r="F34" i="22"/>
  <c r="E34" i="22"/>
  <c r="D34" i="22"/>
  <c r="O21" i="22"/>
  <c r="N21" i="22"/>
  <c r="M21" i="22"/>
  <c r="L21" i="22"/>
  <c r="O12" i="22"/>
  <c r="N12" i="22"/>
  <c r="M12" i="22"/>
  <c r="L12" i="22"/>
  <c r="O4" i="22"/>
  <c r="N4" i="22"/>
  <c r="M4" i="22"/>
  <c r="L4" i="22"/>
  <c r="O2" i="22"/>
  <c r="N2" i="22"/>
  <c r="M2" i="22"/>
  <c r="M10" i="22" s="1"/>
  <c r="M36" i="22" s="1"/>
  <c r="L2" i="22"/>
  <c r="L19" i="22" s="1"/>
  <c r="L1" i="22"/>
  <c r="K21" i="22"/>
  <c r="J21" i="22"/>
  <c r="I21" i="22"/>
  <c r="H21" i="22"/>
  <c r="K12" i="22"/>
  <c r="J12" i="22"/>
  <c r="I12" i="22"/>
  <c r="H12" i="22"/>
  <c r="K4" i="22"/>
  <c r="J4" i="22"/>
  <c r="I4" i="22"/>
  <c r="H4" i="22"/>
  <c r="K2" i="22"/>
  <c r="J2" i="22"/>
  <c r="J26" i="22" s="1"/>
  <c r="I2" i="22"/>
  <c r="I33" i="22" s="1"/>
  <c r="H2" i="22"/>
  <c r="H19" i="22" s="1"/>
  <c r="H1" i="22"/>
  <c r="C21" i="22"/>
  <c r="C12" i="22"/>
  <c r="C4" i="22"/>
  <c r="G21" i="22"/>
  <c r="F21" i="22"/>
  <c r="E21" i="22"/>
  <c r="D21" i="22"/>
  <c r="G12" i="22"/>
  <c r="F12" i="22"/>
  <c r="E12" i="22"/>
  <c r="D12" i="22"/>
  <c r="G4" i="22"/>
  <c r="F4" i="22"/>
  <c r="E4" i="22"/>
  <c r="D4" i="22"/>
  <c r="G2" i="22"/>
  <c r="G19" i="22" s="1"/>
  <c r="F2" i="22"/>
  <c r="F10" i="22" s="1"/>
  <c r="F36" i="22" s="1"/>
  <c r="E2" i="22"/>
  <c r="E33" i="22" s="1"/>
  <c r="D2" i="22"/>
  <c r="D1" i="22"/>
  <c r="A45" i="22"/>
  <c r="A22" i="22"/>
  <c r="A23" i="22" s="1"/>
  <c r="O23" i="22" s="1"/>
  <c r="A13" i="22"/>
  <c r="A14" i="22" s="1"/>
  <c r="O14" i="22" s="1"/>
  <c r="B5" i="22"/>
  <c r="B6" i="22" s="1"/>
  <c r="B7" i="22" s="1"/>
  <c r="A5" i="22"/>
  <c r="L5" i="22" s="1"/>
  <c r="M13" i="22" l="1"/>
  <c r="L14" i="22"/>
  <c r="J14" i="22"/>
  <c r="M14" i="22"/>
  <c r="G10" i="22"/>
  <c r="G36" i="22" s="1"/>
  <c r="L23" i="22"/>
  <c r="M23" i="22"/>
  <c r="I14" i="22"/>
  <c r="L13" i="22"/>
  <c r="L22" i="22"/>
  <c r="M22" i="22"/>
  <c r="I5" i="22"/>
  <c r="M5" i="22"/>
  <c r="C13" i="22"/>
  <c r="I13" i="22"/>
  <c r="N5" i="22"/>
  <c r="N13" i="22"/>
  <c r="N14" i="22"/>
  <c r="N22" i="22"/>
  <c r="N23" i="22"/>
  <c r="J13" i="22"/>
  <c r="O5" i="22"/>
  <c r="O13" i="22"/>
  <c r="O22" i="22"/>
  <c r="I22" i="22"/>
  <c r="L10" i="22"/>
  <c r="L36" i="22" s="1"/>
  <c r="J23" i="22"/>
  <c r="A46" i="22"/>
  <c r="H5" i="22"/>
  <c r="H13" i="22"/>
  <c r="H14" i="22"/>
  <c r="H22" i="22"/>
  <c r="H23" i="22"/>
  <c r="I23" i="22"/>
  <c r="J5" i="22"/>
  <c r="J22" i="22"/>
  <c r="C5" i="22"/>
  <c r="K5" i="22"/>
  <c r="K13" i="22"/>
  <c r="K14" i="22"/>
  <c r="K22" i="22"/>
  <c r="K23" i="22"/>
  <c r="E23" i="22"/>
  <c r="E22" i="22"/>
  <c r="C23" i="22"/>
  <c r="C14" i="22"/>
  <c r="E5" i="22"/>
  <c r="C22" i="22"/>
  <c r="E14" i="22"/>
  <c r="A6" i="22"/>
  <c r="F14" i="22"/>
  <c r="F23" i="22"/>
  <c r="D5" i="22"/>
  <c r="D13" i="22"/>
  <c r="D14" i="22"/>
  <c r="D22" i="22"/>
  <c r="D23" i="22"/>
  <c r="E13" i="22"/>
  <c r="F5" i="22"/>
  <c r="F13" i="22"/>
  <c r="F22" i="22"/>
  <c r="G5" i="22"/>
  <c r="G13" i="22"/>
  <c r="G14" i="22"/>
  <c r="G22" i="22"/>
  <c r="G23" i="22"/>
  <c r="F33" i="22"/>
  <c r="F43" i="22"/>
  <c r="F19" i="22"/>
  <c r="L33" i="22"/>
  <c r="L43" i="22"/>
  <c r="L26" i="22"/>
  <c r="J33" i="22"/>
  <c r="J19" i="22"/>
  <c r="M33" i="22"/>
  <c r="M43" i="22"/>
  <c r="M26" i="22"/>
  <c r="M19" i="22"/>
  <c r="I10" i="22"/>
  <c r="I36" i="22" s="1"/>
  <c r="I19" i="22"/>
  <c r="I43" i="22"/>
  <c r="I26" i="22"/>
  <c r="G33" i="22"/>
  <c r="G43" i="22"/>
  <c r="G26" i="22"/>
  <c r="J10" i="22"/>
  <c r="J36" i="22" s="1"/>
  <c r="A15" i="22"/>
  <c r="F26" i="22"/>
  <c r="J43" i="22"/>
  <c r="D33" i="22"/>
  <c r="D43" i="22"/>
  <c r="D26" i="22"/>
  <c r="D19" i="22"/>
  <c r="K33" i="22"/>
  <c r="K43" i="22"/>
  <c r="K26" i="22"/>
  <c r="K19" i="22"/>
  <c r="N33" i="22"/>
  <c r="N43" i="22"/>
  <c r="N26" i="22"/>
  <c r="N19" i="22"/>
  <c r="E43" i="22"/>
  <c r="E26" i="22"/>
  <c r="H43" i="22"/>
  <c r="H26" i="22"/>
  <c r="O43" i="22"/>
  <c r="O26" i="22"/>
  <c r="E10" i="22"/>
  <c r="E36" i="22" s="1"/>
  <c r="H10" i="22"/>
  <c r="H36" i="22" s="1"/>
  <c r="O10" i="22"/>
  <c r="O36" i="22" s="1"/>
  <c r="O19" i="22"/>
  <c r="H33" i="22"/>
  <c r="O33" i="22"/>
  <c r="D10" i="22"/>
  <c r="D36" i="22" s="1"/>
  <c r="K10" i="22"/>
  <c r="K36" i="22" s="1"/>
  <c r="N10" i="22"/>
  <c r="N36" i="22" s="1"/>
  <c r="E19" i="22"/>
  <c r="A24" i="22"/>
  <c r="O15" i="22" l="1"/>
  <c r="M15" i="22"/>
  <c r="L15" i="22"/>
  <c r="N15" i="22"/>
  <c r="O6" i="22"/>
  <c r="M6" i="22"/>
  <c r="N6" i="22"/>
  <c r="L6" i="22"/>
  <c r="K6" i="22"/>
  <c r="H6" i="22"/>
  <c r="J6" i="22"/>
  <c r="I6" i="22"/>
  <c r="A47" i="22"/>
  <c r="C15" i="22"/>
  <c r="K15" i="22"/>
  <c r="J15" i="22"/>
  <c r="I15" i="22"/>
  <c r="H15" i="22"/>
  <c r="C6" i="22"/>
  <c r="A7" i="22"/>
  <c r="E7" i="22" s="1"/>
  <c r="G15" i="22"/>
  <c r="F15" i="22"/>
  <c r="E15" i="22"/>
  <c r="D15" i="22"/>
  <c r="G6" i="22"/>
  <c r="D6" i="22"/>
  <c r="F6" i="22"/>
  <c r="E6" i="22"/>
  <c r="A16" i="22"/>
  <c r="A28" i="22"/>
  <c r="A8" i="22" l="1"/>
  <c r="F7" i="22"/>
  <c r="O28" i="22"/>
  <c r="L28" i="22"/>
  <c r="N28" i="22"/>
  <c r="M28" i="22"/>
  <c r="O16" i="22"/>
  <c r="L16" i="22"/>
  <c r="N16" i="22"/>
  <c r="M16" i="22"/>
  <c r="O7" i="22"/>
  <c r="L7" i="22"/>
  <c r="N7" i="22"/>
  <c r="M7" i="22"/>
  <c r="C28" i="22"/>
  <c r="K28" i="22"/>
  <c r="I28" i="22"/>
  <c r="H28" i="22"/>
  <c r="J28" i="22"/>
  <c r="C16" i="22"/>
  <c r="K16" i="22"/>
  <c r="J16" i="22"/>
  <c r="I16" i="22"/>
  <c r="H16" i="22"/>
  <c r="C7" i="22"/>
  <c r="K7" i="22"/>
  <c r="J7" i="22"/>
  <c r="I7" i="22"/>
  <c r="H7" i="22"/>
  <c r="A48" i="22"/>
  <c r="G7" i="22"/>
  <c r="D7" i="22"/>
  <c r="G28" i="22"/>
  <c r="D28" i="22"/>
  <c r="F28" i="22"/>
  <c r="E28" i="22"/>
  <c r="G16" i="22"/>
  <c r="D16" i="22"/>
  <c r="F16" i="22"/>
  <c r="E16" i="22"/>
  <c r="A29" i="22"/>
  <c r="O29" i="22" l="1"/>
  <c r="M29" i="22"/>
  <c r="L29" i="22"/>
  <c r="N29" i="22"/>
  <c r="C29" i="22"/>
  <c r="K29" i="22"/>
  <c r="J29" i="22"/>
  <c r="I29" i="22"/>
  <c r="H29" i="22"/>
  <c r="G29" i="22"/>
  <c r="F29" i="22"/>
  <c r="E29" i="22"/>
  <c r="D29" i="22"/>
  <c r="A30" i="22"/>
  <c r="O30" i="22" l="1"/>
  <c r="M30" i="22"/>
  <c r="L30" i="22"/>
  <c r="N30" i="22"/>
  <c r="C30" i="22"/>
  <c r="K30" i="22"/>
  <c r="J30" i="22"/>
  <c r="I30" i="22"/>
  <c r="H30" i="22"/>
  <c r="G30" i="22"/>
  <c r="D30" i="22"/>
  <c r="F30" i="22"/>
  <c r="E30" i="22"/>
  <c r="A31" i="22"/>
  <c r="X14" i="20" l="1"/>
  <c r="W14" i="20"/>
  <c r="H14" i="20"/>
  <c r="X4" i="20"/>
  <c r="W4" i="20"/>
  <c r="H4" i="20"/>
  <c r="F4" i="20"/>
  <c r="E4" i="20"/>
  <c r="X2" i="20"/>
  <c r="X50" i="20" s="1"/>
  <c r="W2" i="20"/>
  <c r="H2" i="20"/>
  <c r="H12" i="20" s="1"/>
  <c r="F2" i="20"/>
  <c r="E2" i="20"/>
  <c r="A52" i="20"/>
  <c r="F12" i="20" l="1"/>
  <c r="F43" i="20" s="1"/>
  <c r="E50" i="20"/>
  <c r="E12" i="20"/>
  <c r="E43" i="20" s="1"/>
  <c r="H50" i="20"/>
  <c r="H43" i="20"/>
  <c r="V4" i="20"/>
  <c r="W32" i="20"/>
  <c r="W12" i="20"/>
  <c r="W43" i="20" s="1"/>
  <c r="E39" i="20"/>
  <c r="E25" i="20"/>
  <c r="X39" i="20"/>
  <c r="E32" i="20"/>
  <c r="X25" i="20"/>
  <c r="X32" i="20"/>
  <c r="W50" i="20"/>
  <c r="X12" i="20"/>
  <c r="X43" i="20" s="1"/>
  <c r="F32" i="20"/>
  <c r="H32" i="20"/>
  <c r="F39" i="20"/>
  <c r="F25" i="20"/>
  <c r="F50" i="20"/>
  <c r="W25" i="20"/>
  <c r="W39" i="20"/>
  <c r="H25" i="20"/>
  <c r="H39" i="20"/>
  <c r="A53" i="20"/>
  <c r="K46" i="22"/>
  <c r="G46" i="22" l="1"/>
  <c r="E46" i="22"/>
  <c r="E24" i="22"/>
  <c r="I46" i="22"/>
  <c r="I24" i="22"/>
  <c r="K45" i="22"/>
  <c r="I45" i="22"/>
  <c r="N44" i="22"/>
  <c r="F44" i="22"/>
  <c r="K24" i="22"/>
  <c r="M44" i="22"/>
  <c r="L47" i="22"/>
  <c r="G31" i="22"/>
  <c r="E31" i="22"/>
  <c r="K47" i="22"/>
  <c r="K31" i="22"/>
  <c r="I47" i="22"/>
  <c r="I31" i="22"/>
  <c r="G45" i="22"/>
  <c r="J45" i="22"/>
  <c r="J17" i="22"/>
  <c r="H45" i="22"/>
  <c r="H17" i="22"/>
  <c r="I17" i="22"/>
  <c r="G44" i="22"/>
  <c r="G8" i="22"/>
  <c r="F8" i="22"/>
  <c r="J44" i="22"/>
  <c r="I44" i="22"/>
  <c r="J8" i="22"/>
  <c r="L44" i="22"/>
  <c r="O44" i="22"/>
  <c r="M8" i="22"/>
  <c r="L8" i="22"/>
  <c r="O45" i="22"/>
  <c r="M47" i="22"/>
  <c r="N47" i="22"/>
  <c r="A54" i="20"/>
  <c r="N45" i="22"/>
  <c r="M45" i="22"/>
  <c r="D45" i="22"/>
  <c r="L45" i="22"/>
  <c r="F45" i="22"/>
  <c r="E45" i="22"/>
  <c r="G24" i="22" l="1"/>
  <c r="M24" i="22"/>
  <c r="M46" i="22"/>
  <c r="L46" i="22"/>
  <c r="L24" i="22"/>
  <c r="F46" i="22"/>
  <c r="F24" i="22"/>
  <c r="D46" i="22"/>
  <c r="D24" i="22"/>
  <c r="N8" i="22"/>
  <c r="K17" i="22"/>
  <c r="N46" i="22"/>
  <c r="N24" i="22"/>
  <c r="L31" i="22"/>
  <c r="F31" i="22"/>
  <c r="H46" i="22"/>
  <c r="H24" i="22"/>
  <c r="J46" i="22"/>
  <c r="J24" i="22"/>
  <c r="O46" i="22"/>
  <c r="O24" i="22"/>
  <c r="D31" i="22"/>
  <c r="J47" i="22"/>
  <c r="J31" i="22"/>
  <c r="H47" i="22"/>
  <c r="H31" i="22"/>
  <c r="G17" i="22"/>
  <c r="E44" i="22"/>
  <c r="E8" i="22"/>
  <c r="D44" i="22"/>
  <c r="D8" i="22"/>
  <c r="K44" i="22"/>
  <c r="K8" i="22"/>
  <c r="I8" i="22"/>
  <c r="H44" i="22"/>
  <c r="H8" i="22"/>
  <c r="O8" i="22"/>
  <c r="O17" i="22"/>
  <c r="N31" i="22"/>
  <c r="M31" i="22"/>
  <c r="O47" i="22"/>
  <c r="O31" i="22"/>
  <c r="A55" i="20"/>
  <c r="D17" i="22"/>
  <c r="F17" i="22"/>
  <c r="M17" i="22"/>
  <c r="E17" i="22"/>
  <c r="L17" i="22"/>
  <c r="N17" i="22"/>
  <c r="A15" i="20"/>
  <c r="C5" i="20"/>
  <c r="D5" i="20"/>
  <c r="G15" i="20" l="1"/>
  <c r="H15" i="20"/>
  <c r="C6" i="20"/>
  <c r="C7" i="20" s="1"/>
  <c r="C8" i="20" s="1"/>
  <c r="C9" i="20" s="1"/>
  <c r="G5" i="20"/>
  <c r="Y55" i="20"/>
  <c r="Y5" i="20"/>
  <c r="Y15" i="20"/>
  <c r="W15" i="20"/>
  <c r="X15" i="20"/>
  <c r="D15" i="20"/>
  <c r="E5" i="20"/>
  <c r="W5" i="20"/>
  <c r="H5" i="20"/>
  <c r="X5" i="20"/>
  <c r="F5" i="20"/>
  <c r="X55" i="20"/>
  <c r="W55" i="20"/>
  <c r="D6" i="20"/>
  <c r="A16" i="20"/>
  <c r="G16" i="20" l="1"/>
  <c r="H16" i="20"/>
  <c r="E16" i="20"/>
  <c r="G6" i="20"/>
  <c r="V15" i="20"/>
  <c r="V5" i="20"/>
  <c r="F14" i="16"/>
  <c r="E14" i="16"/>
  <c r="E8" i="20" s="1"/>
  <c r="H51" i="20"/>
  <c r="F48" i="16"/>
  <c r="E48" i="16"/>
  <c r="Y6" i="20"/>
  <c r="Y16" i="20"/>
  <c r="F39" i="16"/>
  <c r="H53" i="20"/>
  <c r="E39" i="16"/>
  <c r="Y53" i="20"/>
  <c r="Y54" i="20"/>
  <c r="Y51" i="20"/>
  <c r="W51" i="20"/>
  <c r="X51" i="20"/>
  <c r="X53" i="20"/>
  <c r="W53" i="20"/>
  <c r="W54" i="20"/>
  <c r="X54" i="20"/>
  <c r="W16" i="20"/>
  <c r="X16" i="20"/>
  <c r="D16" i="20"/>
  <c r="X6" i="20"/>
  <c r="H6" i="20"/>
  <c r="W6" i="20"/>
  <c r="F6" i="20"/>
  <c r="E6" i="20"/>
  <c r="A17" i="20"/>
  <c r="F8" i="20" l="1"/>
  <c r="E10" i="20"/>
  <c r="E9" i="20"/>
  <c r="H17" i="20"/>
  <c r="G17" i="20"/>
  <c r="V16" i="20"/>
  <c r="V6" i="20"/>
  <c r="X52" i="20"/>
  <c r="Y52" i="20"/>
  <c r="W52" i="20"/>
  <c r="Y17" i="20"/>
  <c r="X17" i="20"/>
  <c r="W17" i="20"/>
  <c r="A18" i="20"/>
  <c r="G18" i="20" l="1"/>
  <c r="H18" i="20"/>
  <c r="H66" i="20"/>
  <c r="W10" i="20"/>
  <c r="W66" i="20" s="1"/>
  <c r="Y18" i="20"/>
  <c r="Y10" i="20"/>
  <c r="X18" i="20"/>
  <c r="W18" i="20"/>
  <c r="X10" i="20"/>
  <c r="X66" i="20" s="1"/>
  <c r="A19" i="20"/>
  <c r="A20" i="20" l="1"/>
  <c r="Y20" i="20" s="1"/>
  <c r="G19" i="20"/>
  <c r="H19" i="20"/>
  <c r="Y19" i="20"/>
  <c r="W19" i="20"/>
  <c r="X19" i="20"/>
  <c r="W20" i="20" l="1"/>
  <c r="X20" i="20"/>
  <c r="A21" i="20"/>
  <c r="E20" i="20"/>
  <c r="F20" i="20"/>
  <c r="G20" i="20"/>
  <c r="H20" i="20"/>
  <c r="F73" i="16"/>
  <c r="F79" i="16" s="1"/>
  <c r="F21" i="16" s="1"/>
  <c r="E73" i="16"/>
  <c r="C73" i="16"/>
  <c r="C83" i="16" s="1"/>
  <c r="C92" i="16" s="1"/>
  <c r="C72" i="16"/>
  <c r="C82" i="16" s="1"/>
  <c r="C91" i="16" s="1"/>
  <c r="C71" i="16"/>
  <c r="C81" i="16" s="1"/>
  <c r="C90" i="16" s="1"/>
  <c r="C79" i="16"/>
  <c r="C88" i="16" s="1"/>
  <c r="C68" i="16"/>
  <c r="C78" i="16" s="1"/>
  <c r="C87" i="16" s="1"/>
  <c r="F67" i="16"/>
  <c r="F77" i="16" s="1"/>
  <c r="F86" i="16" s="1"/>
  <c r="E77" i="16"/>
  <c r="E86" i="16" s="1"/>
  <c r="C65" i="16"/>
  <c r="C64" i="16"/>
  <c r="C63" i="16"/>
  <c r="C62" i="16"/>
  <c r="C61" i="16"/>
  <c r="C60" i="16"/>
  <c r="F56" i="16"/>
  <c r="C54" i="16"/>
  <c r="F50" i="16"/>
  <c r="F41" i="16"/>
  <c r="F16" i="16"/>
  <c r="D8" i="20"/>
  <c r="M1" i="16"/>
  <c r="C17" i="22"/>
  <c r="C8" i="22"/>
  <c r="B53" i="16"/>
  <c r="F17" i="20" l="1"/>
  <c r="F15" i="20"/>
  <c r="E112" i="16"/>
  <c r="E108" i="16"/>
  <c r="E96" i="16" s="1"/>
  <c r="F88" i="16"/>
  <c r="E19" i="20"/>
  <c r="D18" i="20"/>
  <c r="V18" i="20" s="1"/>
  <c r="D17" i="20"/>
  <c r="V17" i="20" s="1"/>
  <c r="F10" i="20"/>
  <c r="F9" i="20"/>
  <c r="D10" i="20"/>
  <c r="D9" i="20"/>
  <c r="F14" i="20"/>
  <c r="F16" i="20"/>
  <c r="F19" i="20"/>
  <c r="F18" i="20"/>
  <c r="D20" i="20"/>
  <c r="V20" i="20" s="1"/>
  <c r="D19" i="20"/>
  <c r="V19" i="20" s="1"/>
  <c r="F83" i="16"/>
  <c r="F92" i="16" s="1"/>
  <c r="E83" i="16"/>
  <c r="E92" i="16" s="1"/>
  <c r="A22" i="20"/>
  <c r="E21" i="20"/>
  <c r="F21" i="20"/>
  <c r="H21" i="20"/>
  <c r="G21" i="20"/>
  <c r="X21" i="20"/>
  <c r="W21" i="20"/>
  <c r="Y21" i="20"/>
  <c r="D21" i="20"/>
  <c r="V21" i="20" s="1"/>
  <c r="D14" i="20"/>
  <c r="I48" i="22"/>
  <c r="G48" i="22"/>
  <c r="J48" i="22"/>
  <c r="D48" i="22"/>
  <c r="K48" i="22"/>
  <c r="E48" i="22"/>
  <c r="H48" i="22"/>
  <c r="F48" i="22"/>
  <c r="D37" i="22"/>
  <c r="H37" i="22"/>
  <c r="F93" i="16" l="1"/>
  <c r="F22" i="20"/>
  <c r="H22" i="20"/>
  <c r="A23" i="20"/>
  <c r="G22" i="20"/>
  <c r="E22" i="20"/>
  <c r="X22" i="20"/>
  <c r="W22" i="20"/>
  <c r="Y22" i="20"/>
  <c r="D22" i="20"/>
  <c r="V22" i="20" s="1"/>
  <c r="V10" i="20"/>
  <c r="V14" i="20"/>
  <c r="N48" i="22"/>
  <c r="O48" i="22"/>
  <c r="L48" i="22"/>
  <c r="M48" i="22"/>
  <c r="F98" i="16"/>
  <c r="F47" i="22"/>
  <c r="E47" i="22"/>
  <c r="G47" i="22"/>
  <c r="B44" i="16"/>
  <c r="F105" i="16" l="1"/>
  <c r="F58" i="16" s="1"/>
  <c r="D23" i="20"/>
  <c r="V23" i="20" s="1"/>
  <c r="G23" i="20"/>
  <c r="A27" i="20"/>
  <c r="F23" i="20"/>
  <c r="H23" i="20"/>
  <c r="X23" i="20"/>
  <c r="X67" i="20" s="1"/>
  <c r="Y23" i="20"/>
  <c r="W23" i="20"/>
  <c r="W67" i="20" s="1"/>
  <c r="B46" i="16"/>
  <c r="B19" i="16"/>
  <c r="G27" i="20" l="1"/>
  <c r="F27" i="20"/>
  <c r="Y27" i="20"/>
  <c r="X27" i="20"/>
  <c r="W27" i="20"/>
  <c r="H27" i="20"/>
  <c r="E27" i="20"/>
  <c r="D27" i="20"/>
  <c r="V27" i="20" s="1"/>
  <c r="A28" i="20"/>
  <c r="K37" i="22"/>
  <c r="D47" i="22"/>
  <c r="B26" i="16"/>
  <c r="G52" i="20" l="1"/>
  <c r="G28" i="20"/>
  <c r="Y28" i="20"/>
  <c r="A29" i="20"/>
  <c r="E28" i="20"/>
  <c r="D28" i="20"/>
  <c r="V28" i="20" s="1"/>
  <c r="H28" i="20"/>
  <c r="W28" i="20"/>
  <c r="F28" i="20"/>
  <c r="X28" i="20"/>
  <c r="G37" i="22"/>
  <c r="E37" i="22"/>
  <c r="F37" i="22"/>
  <c r="I37" i="22"/>
  <c r="J37" i="22"/>
  <c r="E104" i="8"/>
  <c r="F104" i="8"/>
  <c r="D104" i="8"/>
  <c r="E104" i="7"/>
  <c r="F104" i="7"/>
  <c r="G104" i="7"/>
  <c r="D104" i="7"/>
  <c r="B28" i="16"/>
  <c r="G54" i="20" l="1"/>
  <c r="E51" i="20"/>
  <c r="E66" i="20" s="1"/>
  <c r="H54" i="20"/>
  <c r="H55" i="20"/>
  <c r="G29" i="20"/>
  <c r="E29" i="20"/>
  <c r="A30" i="20"/>
  <c r="F29" i="20"/>
  <c r="W29" i="20"/>
  <c r="H29" i="20"/>
  <c r="X29" i="20"/>
  <c r="Y29" i="20"/>
  <c r="D29" i="20"/>
  <c r="V29" i="20" s="1"/>
  <c r="H52" i="20"/>
  <c r="H67" i="20" s="1"/>
  <c r="E52" i="20"/>
  <c r="W88" i="8"/>
  <c r="B68" i="5"/>
  <c r="B68" i="6"/>
  <c r="B68" i="4"/>
  <c r="B8" i="16"/>
  <c r="G55" i="20" l="1"/>
  <c r="G53" i="20"/>
  <c r="A34" i="20"/>
  <c r="G30" i="20"/>
  <c r="F30" i="20"/>
  <c r="X30" i="20"/>
  <c r="X68" i="20" s="1"/>
  <c r="Y30" i="20"/>
  <c r="W30" i="20"/>
  <c r="W68" i="20" s="1"/>
  <c r="H30" i="20"/>
  <c r="H68" i="20" s="1"/>
  <c r="E30" i="20"/>
  <c r="C86" i="6"/>
  <c r="C85" i="6"/>
  <c r="C84" i="6"/>
  <c r="C83" i="6"/>
  <c r="C82" i="6"/>
  <c r="F81" i="6"/>
  <c r="E81" i="6"/>
  <c r="D81" i="6"/>
  <c r="C86" i="5"/>
  <c r="C85" i="5"/>
  <c r="C84" i="5"/>
  <c r="C83" i="5"/>
  <c r="C82" i="5"/>
  <c r="G81" i="5"/>
  <c r="F81" i="5"/>
  <c r="E81" i="5"/>
  <c r="D81" i="5"/>
  <c r="E81" i="4"/>
  <c r="F81" i="4"/>
  <c r="G81" i="4"/>
  <c r="H81" i="4"/>
  <c r="D81" i="4"/>
  <c r="C86" i="4"/>
  <c r="C85" i="4"/>
  <c r="C84" i="4"/>
  <c r="C83" i="4"/>
  <c r="C82" i="4"/>
  <c r="C104" i="7"/>
  <c r="C104" i="8"/>
  <c r="C103" i="7"/>
  <c r="C103" i="8"/>
  <c r="G98" i="7"/>
  <c r="F98" i="7"/>
  <c r="F98" i="8"/>
  <c r="E98" i="7"/>
  <c r="E98" i="8"/>
  <c r="D98" i="7"/>
  <c r="D98" i="8"/>
  <c r="C102" i="8"/>
  <c r="C101" i="8"/>
  <c r="C100" i="8"/>
  <c r="C99" i="8"/>
  <c r="C102" i="7"/>
  <c r="C101" i="7"/>
  <c r="C100" i="7"/>
  <c r="C99" i="7"/>
  <c r="C85" i="7"/>
  <c r="G82" i="7"/>
  <c r="F82" i="7"/>
  <c r="E82" i="7"/>
  <c r="D82" i="7"/>
  <c r="C85" i="8"/>
  <c r="F82" i="8"/>
  <c r="E82" i="8"/>
  <c r="D82" i="8"/>
  <c r="C69" i="4"/>
  <c r="H66" i="4"/>
  <c r="G66" i="4"/>
  <c r="F66" i="4"/>
  <c r="E66" i="4"/>
  <c r="D66" i="4"/>
  <c r="C69" i="5"/>
  <c r="G66" i="5"/>
  <c r="F66" i="5"/>
  <c r="E66" i="5"/>
  <c r="D66" i="5"/>
  <c r="C69" i="6"/>
  <c r="F66" i="6"/>
  <c r="E66" i="6"/>
  <c r="D66" i="6"/>
  <c r="G18" i="7"/>
  <c r="F18" i="7"/>
  <c r="E18" i="7"/>
  <c r="D18" i="7"/>
  <c r="G34" i="7"/>
  <c r="F34" i="7"/>
  <c r="E34" i="7"/>
  <c r="D34" i="7"/>
  <c r="G50" i="7"/>
  <c r="F50" i="7"/>
  <c r="E50" i="7"/>
  <c r="D50" i="7"/>
  <c r="F18" i="8"/>
  <c r="E18" i="8"/>
  <c r="D18" i="8"/>
  <c r="F34" i="8"/>
  <c r="E34" i="8"/>
  <c r="D34" i="8"/>
  <c r="F50" i="8"/>
  <c r="E50" i="8"/>
  <c r="D50" i="8"/>
  <c r="H18" i="4"/>
  <c r="G18" i="4"/>
  <c r="F18" i="4"/>
  <c r="E18" i="4"/>
  <c r="D18" i="4"/>
  <c r="H34" i="4"/>
  <c r="G34" i="4"/>
  <c r="F34" i="4"/>
  <c r="E34" i="4"/>
  <c r="D34" i="4"/>
  <c r="H50" i="4"/>
  <c r="G50" i="4"/>
  <c r="F50" i="4"/>
  <c r="E50" i="4"/>
  <c r="D50" i="4"/>
  <c r="G18" i="5"/>
  <c r="F18" i="5"/>
  <c r="E18" i="5"/>
  <c r="D18" i="5"/>
  <c r="G34" i="5"/>
  <c r="F34" i="5"/>
  <c r="E34" i="5"/>
  <c r="D34" i="5"/>
  <c r="G50" i="5"/>
  <c r="F50" i="5"/>
  <c r="E50" i="5"/>
  <c r="D50" i="5"/>
  <c r="F18" i="6"/>
  <c r="E18" i="6"/>
  <c r="D18" i="6"/>
  <c r="F34" i="6"/>
  <c r="E34" i="6"/>
  <c r="D34" i="6"/>
  <c r="F50" i="6"/>
  <c r="E50" i="6"/>
  <c r="D50" i="6"/>
  <c r="E66" i="7"/>
  <c r="F66" i="7"/>
  <c r="G66" i="7"/>
  <c r="E66" i="8"/>
  <c r="F66" i="8"/>
  <c r="E71" i="4"/>
  <c r="F71" i="4"/>
  <c r="G71" i="4"/>
  <c r="H71" i="4"/>
  <c r="D66" i="7"/>
  <c r="D66" i="8"/>
  <c r="D71" i="4"/>
  <c r="B84" i="8"/>
  <c r="B85" i="7"/>
  <c r="B69" i="5"/>
  <c r="B10" i="16"/>
  <c r="B69" i="4"/>
  <c r="B69" i="6"/>
  <c r="B84" i="7"/>
  <c r="X34" i="20" l="1"/>
  <c r="G34" i="20"/>
  <c r="Y34" i="20"/>
  <c r="A35" i="20"/>
  <c r="E34" i="20"/>
  <c r="H34" i="20"/>
  <c r="F34" i="20"/>
  <c r="D34" i="20"/>
  <c r="V34" i="20" s="1"/>
  <c r="W34" i="20"/>
  <c r="V80" i="8"/>
  <c r="V64" i="8"/>
  <c r="V32" i="8"/>
  <c r="V48" i="8"/>
  <c r="X64" i="4"/>
  <c r="X48" i="4"/>
  <c r="X32" i="4"/>
  <c r="X16" i="4"/>
  <c r="V64" i="6"/>
  <c r="V48" i="6"/>
  <c r="V32" i="6"/>
  <c r="V16" i="6"/>
  <c r="W64" i="5"/>
  <c r="W48" i="5"/>
  <c r="W32" i="5"/>
  <c r="W16" i="5"/>
  <c r="G35" i="20" l="1"/>
  <c r="E35" i="20"/>
  <c r="D35" i="20"/>
  <c r="V35" i="20" s="1"/>
  <c r="Y35" i="20"/>
  <c r="W35" i="20"/>
  <c r="A36" i="20"/>
  <c r="X35" i="20"/>
  <c r="F35" i="20"/>
  <c r="H35" i="20"/>
  <c r="C67" i="10"/>
  <c r="C68" i="10"/>
  <c r="C69" i="10"/>
  <c r="C70" i="10"/>
  <c r="C71" i="10"/>
  <c r="C66" i="10"/>
  <c r="D67" i="10"/>
  <c r="D68" i="10"/>
  <c r="D69" i="10"/>
  <c r="D70" i="10"/>
  <c r="D71" i="10"/>
  <c r="D66" i="10"/>
  <c r="C72" i="10"/>
  <c r="C61" i="10"/>
  <c r="C60" i="10"/>
  <c r="C58" i="10"/>
  <c r="C56" i="10"/>
  <c r="C54" i="10"/>
  <c r="C52" i="10"/>
  <c r="C50" i="10"/>
  <c r="C46" i="10"/>
  <c r="C45" i="10"/>
  <c r="C43" i="10"/>
  <c r="C41" i="10"/>
  <c r="C39" i="10"/>
  <c r="C37" i="10"/>
  <c r="C35" i="10"/>
  <c r="C31" i="10"/>
  <c r="C30" i="10"/>
  <c r="C28" i="10"/>
  <c r="C26" i="10"/>
  <c r="C24" i="10"/>
  <c r="C22" i="10"/>
  <c r="C20" i="10"/>
  <c r="C16" i="10"/>
  <c r="C15" i="10"/>
  <c r="C13" i="10"/>
  <c r="C11" i="10"/>
  <c r="C9" i="10"/>
  <c r="C7" i="10"/>
  <c r="C5" i="10"/>
  <c r="O1" i="10"/>
  <c r="Q57" i="10" s="1"/>
  <c r="N1" i="10"/>
  <c r="X60" i="10" s="1"/>
  <c r="B19" i="10"/>
  <c r="B49" i="10"/>
  <c r="B4" i="10"/>
  <c r="B34" i="10"/>
  <c r="B12" i="16"/>
  <c r="A37" i="20" l="1"/>
  <c r="A40" i="20" s="1"/>
  <c r="Y36" i="20"/>
  <c r="E36" i="20"/>
  <c r="H36" i="20"/>
  <c r="G36" i="20"/>
  <c r="F36" i="20"/>
  <c r="X36" i="20"/>
  <c r="W36" i="20"/>
  <c r="D36" i="20"/>
  <c r="V36" i="20" s="1"/>
  <c r="T13" i="10"/>
  <c r="P24" i="10"/>
  <c r="Q41" i="10"/>
  <c r="S7" i="10"/>
  <c r="Q11" i="10"/>
  <c r="X13" i="10"/>
  <c r="V20" i="10"/>
  <c r="T24" i="10"/>
  <c r="R28" i="10"/>
  <c r="P35" i="10"/>
  <c r="W37" i="10"/>
  <c r="U41" i="10"/>
  <c r="S45" i="10"/>
  <c r="Q52" i="10"/>
  <c r="X54" i="10"/>
  <c r="V58" i="10"/>
  <c r="V9" i="10"/>
  <c r="R20" i="10"/>
  <c r="W26" i="10"/>
  <c r="S37" i="10"/>
  <c r="X43" i="10"/>
  <c r="V50" i="10"/>
  <c r="T54" i="10"/>
  <c r="R58" i="10"/>
  <c r="P5" i="10"/>
  <c r="W7" i="10"/>
  <c r="U11" i="10"/>
  <c r="S15" i="10"/>
  <c r="Q22" i="10"/>
  <c r="X24" i="10"/>
  <c r="V28" i="10"/>
  <c r="T35" i="10"/>
  <c r="R39" i="10"/>
  <c r="P43" i="10"/>
  <c r="W45" i="10"/>
  <c r="U52" i="10"/>
  <c r="S56" i="10"/>
  <c r="Q60" i="10"/>
  <c r="X5" i="10"/>
  <c r="U30" i="10"/>
  <c r="W6" i="10"/>
  <c r="P12" i="10"/>
  <c r="U27" i="10"/>
  <c r="T5" i="10"/>
  <c r="R9" i="10"/>
  <c r="P13" i="10"/>
  <c r="W15" i="10"/>
  <c r="U22" i="10"/>
  <c r="S26" i="10"/>
  <c r="Q30" i="10"/>
  <c r="X35" i="10"/>
  <c r="V39" i="10"/>
  <c r="T43" i="10"/>
  <c r="R50" i="10"/>
  <c r="P54" i="10"/>
  <c r="W56" i="10"/>
  <c r="U60" i="10"/>
  <c r="Q5" i="10"/>
  <c r="U5" i="10"/>
  <c r="P7" i="10"/>
  <c r="T7" i="10"/>
  <c r="X7" i="10"/>
  <c r="S9" i="10"/>
  <c r="W9" i="10"/>
  <c r="R11" i="10"/>
  <c r="V11" i="10"/>
  <c r="Q13" i="10"/>
  <c r="U13" i="10"/>
  <c r="P15" i="10"/>
  <c r="T15" i="10"/>
  <c r="X15" i="10"/>
  <c r="S20" i="10"/>
  <c r="W20" i="10"/>
  <c r="R22" i="10"/>
  <c r="V22" i="10"/>
  <c r="Q24" i="10"/>
  <c r="P26" i="10"/>
  <c r="X26" i="10"/>
  <c r="R30" i="10"/>
  <c r="Q35" i="10"/>
  <c r="T37" i="10"/>
  <c r="S39" i="10"/>
  <c r="R41" i="10"/>
  <c r="U43" i="10"/>
  <c r="S50" i="10"/>
  <c r="R5" i="10"/>
  <c r="V5" i="10"/>
  <c r="Q7" i="10"/>
  <c r="U7" i="10"/>
  <c r="P9" i="10"/>
  <c r="T9" i="10"/>
  <c r="X9" i="10"/>
  <c r="S11" i="10"/>
  <c r="W11" i="10"/>
  <c r="R13" i="10"/>
  <c r="V13" i="10"/>
  <c r="Q15" i="10"/>
  <c r="U15" i="10"/>
  <c r="P20" i="10"/>
  <c r="T20" i="10"/>
  <c r="X20" i="10"/>
  <c r="S22" i="10"/>
  <c r="W22" i="10"/>
  <c r="R24" i="10"/>
  <c r="V24" i="10"/>
  <c r="Q26" i="10"/>
  <c r="U26" i="10"/>
  <c r="P28" i="10"/>
  <c r="T28" i="10"/>
  <c r="X28" i="10"/>
  <c r="S30" i="10"/>
  <c r="W30" i="10"/>
  <c r="R35" i="10"/>
  <c r="V35" i="10"/>
  <c r="Q37" i="10"/>
  <c r="U37" i="10"/>
  <c r="P39" i="10"/>
  <c r="T39" i="10"/>
  <c r="X39" i="10"/>
  <c r="S41" i="10"/>
  <c r="W41" i="10"/>
  <c r="R43" i="10"/>
  <c r="V43" i="10"/>
  <c r="Q45" i="10"/>
  <c r="U45" i="10"/>
  <c r="P50" i="10"/>
  <c r="T50" i="10"/>
  <c r="X50" i="10"/>
  <c r="S52" i="10"/>
  <c r="W52" i="10"/>
  <c r="R54" i="10"/>
  <c r="V54" i="10"/>
  <c r="Q56" i="10"/>
  <c r="U56" i="10"/>
  <c r="P58" i="10"/>
  <c r="T58" i="10"/>
  <c r="X58" i="10"/>
  <c r="S60" i="10"/>
  <c r="W60" i="10"/>
  <c r="U24" i="10"/>
  <c r="T26" i="10"/>
  <c r="S28" i="10"/>
  <c r="W28" i="10"/>
  <c r="V30" i="10"/>
  <c r="U35" i="10"/>
  <c r="P37" i="10"/>
  <c r="X37" i="10"/>
  <c r="W39" i="10"/>
  <c r="V41" i="10"/>
  <c r="Q43" i="10"/>
  <c r="P45" i="10"/>
  <c r="T45" i="10"/>
  <c r="X45" i="10"/>
  <c r="W50" i="10"/>
  <c r="R52" i="10"/>
  <c r="V52" i="10"/>
  <c r="Q54" i="10"/>
  <c r="U54" i="10"/>
  <c r="P56" i="10"/>
  <c r="T56" i="10"/>
  <c r="X56" i="10"/>
  <c r="S58" i="10"/>
  <c r="W58" i="10"/>
  <c r="R60" i="10"/>
  <c r="V60" i="10"/>
  <c r="T4" i="10"/>
  <c r="S5" i="10"/>
  <c r="W5" i="10"/>
  <c r="R7" i="10"/>
  <c r="V7" i="10"/>
  <c r="Q9" i="10"/>
  <c r="U9" i="10"/>
  <c r="P11" i="10"/>
  <c r="T11" i="10"/>
  <c r="X11" i="10"/>
  <c r="S13" i="10"/>
  <c r="W13" i="10"/>
  <c r="R15" i="10"/>
  <c r="V15" i="10"/>
  <c r="Q20" i="10"/>
  <c r="U20" i="10"/>
  <c r="P22" i="10"/>
  <c r="T22" i="10"/>
  <c r="X22" i="10"/>
  <c r="S24" i="10"/>
  <c r="W24" i="10"/>
  <c r="R26" i="10"/>
  <c r="V26" i="10"/>
  <c r="Q28" i="10"/>
  <c r="U28" i="10"/>
  <c r="P30" i="10"/>
  <c r="T30" i="10"/>
  <c r="X30" i="10"/>
  <c r="S35" i="10"/>
  <c r="W35" i="10"/>
  <c r="R37" i="10"/>
  <c r="V37" i="10"/>
  <c r="Q39" i="10"/>
  <c r="U39" i="10"/>
  <c r="P41" i="10"/>
  <c r="T41" i="10"/>
  <c r="X41" i="10"/>
  <c r="S43" i="10"/>
  <c r="W43" i="10"/>
  <c r="R45" i="10"/>
  <c r="V45" i="10"/>
  <c r="Q50" i="10"/>
  <c r="U50" i="10"/>
  <c r="P52" i="10"/>
  <c r="T52" i="10"/>
  <c r="X52" i="10"/>
  <c r="S54" i="10"/>
  <c r="W54" i="10"/>
  <c r="R56" i="10"/>
  <c r="V56" i="10"/>
  <c r="Q58" i="10"/>
  <c r="U58" i="10"/>
  <c r="P60" i="10"/>
  <c r="T60" i="10"/>
  <c r="O10" i="10"/>
  <c r="X42" i="10"/>
  <c r="R55" i="10"/>
  <c r="R2" i="10"/>
  <c r="U8" i="10"/>
  <c r="W10" i="10"/>
  <c r="P18" i="10"/>
  <c r="W29" i="10"/>
  <c r="U2" i="10"/>
  <c r="V6" i="10"/>
  <c r="X8" i="10"/>
  <c r="S14" i="10"/>
  <c r="Q18" i="10"/>
  <c r="U4" i="10"/>
  <c r="X12" i="10"/>
  <c r="P25" i="10"/>
  <c r="S25" i="10"/>
  <c r="W51" i="10"/>
  <c r="S3" i="10"/>
  <c r="O15" i="10"/>
  <c r="Q19" i="10"/>
  <c r="S21" i="10"/>
  <c r="V23" i="10"/>
  <c r="W38" i="10"/>
  <c r="S48" i="10"/>
  <c r="O60" i="10"/>
  <c r="W3" i="10"/>
  <c r="R14" i="10"/>
  <c r="U19" i="10"/>
  <c r="W21" i="10"/>
  <c r="O24" i="10"/>
  <c r="R27" i="10"/>
  <c r="O29" i="10"/>
  <c r="V33" i="10"/>
  <c r="V44" i="10"/>
  <c r="P49" i="10"/>
  <c r="X53" i="10"/>
  <c r="T57" i="10"/>
  <c r="O3" i="10"/>
  <c r="X3" i="10"/>
  <c r="X4" i="10"/>
  <c r="O6" i="10"/>
  <c r="P8" i="10"/>
  <c r="R10" i="10"/>
  <c r="O11" i="10"/>
  <c r="Q12" i="10"/>
  <c r="V14" i="10"/>
  <c r="T18" i="10"/>
  <c r="V19" i="10"/>
  <c r="O21" i="10"/>
  <c r="X21" i="10"/>
  <c r="Q23" i="10"/>
  <c r="T25" i="10"/>
  <c r="O28" i="10"/>
  <c r="S29" i="10"/>
  <c r="W33" i="10"/>
  <c r="R36" i="10"/>
  <c r="P42" i="10"/>
  <c r="U49" i="10"/>
  <c r="P53" i="10"/>
  <c r="O56" i="10"/>
  <c r="Q2" i="10"/>
  <c r="P3" i="10"/>
  <c r="P4" i="10"/>
  <c r="R6" i="10"/>
  <c r="Q8" i="10"/>
  <c r="S10" i="10"/>
  <c r="T12" i="10"/>
  <c r="X18" i="10"/>
  <c r="P21" i="10"/>
  <c r="R23" i="10"/>
  <c r="X25" i="10"/>
  <c r="Q27" i="10"/>
  <c r="T29" i="10"/>
  <c r="S34" i="10"/>
  <c r="U36" i="10"/>
  <c r="O38" i="10"/>
  <c r="U40" i="10"/>
  <c r="W42" i="10"/>
  <c r="P48" i="10"/>
  <c r="X49" i="10"/>
  <c r="O51" i="10"/>
  <c r="Q53" i="10"/>
  <c r="X59" i="10"/>
  <c r="T59" i="10"/>
  <c r="P59" i="10"/>
  <c r="O58" i="10"/>
  <c r="V57" i="10"/>
  <c r="R57" i="10"/>
  <c r="X55" i="10"/>
  <c r="T55" i="10"/>
  <c r="P55" i="10"/>
  <c r="O54" i="10"/>
  <c r="V53" i="10"/>
  <c r="R53" i="10"/>
  <c r="X51" i="10"/>
  <c r="T51" i="10"/>
  <c r="P51" i="10"/>
  <c r="O50" i="10"/>
  <c r="V49" i="10"/>
  <c r="R49" i="10"/>
  <c r="U48" i="10"/>
  <c r="Q48" i="10"/>
  <c r="O46" i="10"/>
  <c r="W44" i="10"/>
  <c r="S44" i="10"/>
  <c r="O44" i="10"/>
  <c r="U42" i="10"/>
  <c r="Q42" i="10"/>
  <c r="W40" i="10"/>
  <c r="S40" i="10"/>
  <c r="O40" i="10"/>
  <c r="U38" i="10"/>
  <c r="Q38" i="10"/>
  <c r="W36" i="10"/>
  <c r="S36" i="10"/>
  <c r="O36" i="10"/>
  <c r="U34" i="10"/>
  <c r="Q34" i="10"/>
  <c r="X33" i="10"/>
  <c r="T33" i="10"/>
  <c r="P33" i="10"/>
  <c r="U59" i="10"/>
  <c r="Q59" i="10"/>
  <c r="W57" i="10"/>
  <c r="S57" i="10"/>
  <c r="O57" i="10"/>
  <c r="U55" i="10"/>
  <c r="Q55" i="10"/>
  <c r="W53" i="10"/>
  <c r="S53" i="10"/>
  <c r="O53" i="10"/>
  <c r="U51" i="10"/>
  <c r="Q51" i="10"/>
  <c r="W49" i="10"/>
  <c r="S49" i="10"/>
  <c r="O49" i="10"/>
  <c r="V48" i="10"/>
  <c r="R48" i="10"/>
  <c r="X44" i="10"/>
  <c r="T44" i="10"/>
  <c r="P44" i="10"/>
  <c r="O43" i="10"/>
  <c r="V42" i="10"/>
  <c r="R42" i="10"/>
  <c r="X40" i="10"/>
  <c r="T40" i="10"/>
  <c r="P40" i="10"/>
  <c r="O39" i="10"/>
  <c r="V38" i="10"/>
  <c r="R38" i="10"/>
  <c r="X36" i="10"/>
  <c r="T36" i="10"/>
  <c r="P36" i="10"/>
  <c r="O35" i="10"/>
  <c r="V34" i="10"/>
  <c r="R34" i="10"/>
  <c r="U33" i="10"/>
  <c r="Q33" i="10"/>
  <c r="O31" i="10"/>
  <c r="O61" i="10"/>
  <c r="W59" i="10"/>
  <c r="O59" i="10"/>
  <c r="U57" i="10"/>
  <c r="V55" i="10"/>
  <c r="T53" i="10"/>
  <c r="O52" i="10"/>
  <c r="S51" i="10"/>
  <c r="Q49" i="10"/>
  <c r="T48" i="10"/>
  <c r="O45" i="10"/>
  <c r="R44" i="10"/>
  <c r="S42" i="10"/>
  <c r="Q40" i="10"/>
  <c r="X38" i="10"/>
  <c r="P38" i="10"/>
  <c r="V36" i="10"/>
  <c r="W34" i="10"/>
  <c r="O34" i="10"/>
  <c r="R33" i="10"/>
  <c r="U29" i="10"/>
  <c r="Q29" i="10"/>
  <c r="W27" i="10"/>
  <c r="S27" i="10"/>
  <c r="O27" i="10"/>
  <c r="U25" i="10"/>
  <c r="Q25" i="10"/>
  <c r="W23" i="10"/>
  <c r="O23" i="10"/>
  <c r="U21" i="10"/>
  <c r="Q21" i="10"/>
  <c r="O19" i="10"/>
  <c r="P14" i="10"/>
  <c r="V12" i="10"/>
  <c r="X10" i="10"/>
  <c r="P10" i="10"/>
  <c r="R8" i="10"/>
  <c r="X6" i="10"/>
  <c r="P6" i="10"/>
  <c r="O5" i="10"/>
  <c r="O2" i="10"/>
  <c r="O63" i="10"/>
  <c r="R59" i="10"/>
  <c r="X57" i="10"/>
  <c r="P57" i="10"/>
  <c r="W55" i="10"/>
  <c r="O55" i="10"/>
  <c r="U53" i="10"/>
  <c r="V51" i="10"/>
  <c r="T49" i="10"/>
  <c r="W48" i="10"/>
  <c r="O48" i="10"/>
  <c r="U44" i="10"/>
  <c r="T42" i="10"/>
  <c r="O41" i="10"/>
  <c r="R40" i="10"/>
  <c r="S38" i="10"/>
  <c r="Q36" i="10"/>
  <c r="X34" i="10"/>
  <c r="P34" i="10"/>
  <c r="S33" i="10"/>
  <c r="O30" i="10"/>
  <c r="V29" i="10"/>
  <c r="R29" i="10"/>
  <c r="X27" i="10"/>
  <c r="T27" i="10"/>
  <c r="P27" i="10"/>
  <c r="O26" i="10"/>
  <c r="V25" i="10"/>
  <c r="R25" i="10"/>
  <c r="X23" i="10"/>
  <c r="T23" i="10"/>
  <c r="P23" i="10"/>
  <c r="O22" i="10"/>
  <c r="V21" i="10"/>
  <c r="R21" i="10"/>
  <c r="X19" i="10"/>
  <c r="T19" i="10"/>
  <c r="P19" i="10"/>
  <c r="W18" i="10"/>
  <c r="S18" i="10"/>
  <c r="O18" i="10"/>
  <c r="U14" i="10"/>
  <c r="Q14" i="10"/>
  <c r="W12" i="10"/>
  <c r="S12" i="10"/>
  <c r="O12" i="10"/>
  <c r="U10" i="10"/>
  <c r="Q10" i="10"/>
  <c r="W8" i="10"/>
  <c r="S8" i="10"/>
  <c r="O8" i="10"/>
  <c r="U6" i="10"/>
  <c r="Q6" i="10"/>
  <c r="W4" i="10"/>
  <c r="S4" i="10"/>
  <c r="O4" i="10"/>
  <c r="V3" i="10"/>
  <c r="R3" i="10"/>
  <c r="X2" i="10"/>
  <c r="T2" i="10"/>
  <c r="P2" i="10"/>
  <c r="S23" i="10"/>
  <c r="W19" i="10"/>
  <c r="S19" i="10"/>
  <c r="V18" i="10"/>
  <c r="R18" i="10"/>
  <c r="X14" i="10"/>
  <c r="T14" i="10"/>
  <c r="O13" i="10"/>
  <c r="R12" i="10"/>
  <c r="T10" i="10"/>
  <c r="O9" i="10"/>
  <c r="V8" i="10"/>
  <c r="T6" i="10"/>
  <c r="V4" i="10"/>
  <c r="R4" i="10"/>
  <c r="U3" i="10"/>
  <c r="Q3" i="10"/>
  <c r="W2" i="10"/>
  <c r="S2" i="10"/>
  <c r="V59" i="10"/>
  <c r="V2" i="10"/>
  <c r="T3" i="10"/>
  <c r="Q4" i="10"/>
  <c r="S6" i="10"/>
  <c r="O7" i="10"/>
  <c r="T8" i="10"/>
  <c r="V10" i="10"/>
  <c r="U12" i="10"/>
  <c r="O14" i="10"/>
  <c r="W14" i="10"/>
  <c r="O16" i="10"/>
  <c r="U18" i="10"/>
  <c r="R19" i="10"/>
  <c r="O20" i="10"/>
  <c r="T21" i="10"/>
  <c r="U23" i="10"/>
  <c r="O25" i="10"/>
  <c r="W25" i="10"/>
  <c r="V27" i="10"/>
  <c r="P29" i="10"/>
  <c r="X29" i="10"/>
  <c r="O33" i="10"/>
  <c r="T34" i="10"/>
  <c r="O37" i="10"/>
  <c r="T38" i="10"/>
  <c r="V40" i="10"/>
  <c r="O42" i="10"/>
  <c r="Q44" i="10"/>
  <c r="X48" i="10"/>
  <c r="R51" i="10"/>
  <c r="S55" i="10"/>
  <c r="S59" i="10"/>
  <c r="B21" i="10"/>
  <c r="B36" i="10"/>
  <c r="B6" i="10"/>
  <c r="B51" i="10"/>
  <c r="E40" i="20" l="1"/>
  <c r="F40" i="20"/>
  <c r="G40" i="20"/>
  <c r="H40" i="20"/>
  <c r="X37" i="20"/>
  <c r="X69" i="20" s="1"/>
  <c r="A41" i="20"/>
  <c r="W37" i="20"/>
  <c r="W69" i="20" s="1"/>
  <c r="G37" i="20"/>
  <c r="Y37" i="20"/>
  <c r="F37" i="20"/>
  <c r="H37" i="20"/>
  <c r="H69" i="20" s="1"/>
  <c r="X31" i="10"/>
  <c r="X61" i="10"/>
  <c r="W46" i="10"/>
  <c r="X16" i="10"/>
  <c r="U61" i="10"/>
  <c r="P61" i="10"/>
  <c r="W16" i="10"/>
  <c r="P31" i="10"/>
  <c r="U16" i="10"/>
  <c r="V31" i="10"/>
  <c r="T31" i="10"/>
  <c r="Q31" i="10"/>
  <c r="U46" i="10"/>
  <c r="V61" i="10"/>
  <c r="V46" i="10"/>
  <c r="U31" i="10"/>
  <c r="P16" i="10"/>
  <c r="P46" i="10"/>
  <c r="S46" i="10"/>
  <c r="T46" i="10"/>
  <c r="Q16" i="10"/>
  <c r="R31" i="10"/>
  <c r="R16" i="10"/>
  <c r="W61" i="10"/>
  <c r="Q46" i="10"/>
  <c r="R61" i="10"/>
  <c r="Q61" i="10"/>
  <c r="V16" i="10"/>
  <c r="T61" i="10"/>
  <c r="S31" i="10"/>
  <c r="T16" i="10"/>
  <c r="S16" i="10"/>
  <c r="W31" i="10"/>
  <c r="R46" i="10"/>
  <c r="S61" i="10"/>
  <c r="X46" i="10"/>
  <c r="D76" i="5"/>
  <c r="D77" i="5"/>
  <c r="D78" i="5"/>
  <c r="D79" i="5"/>
  <c r="D75" i="5"/>
  <c r="D92" i="7"/>
  <c r="D93" i="7"/>
  <c r="D94" i="7"/>
  <c r="D95" i="7"/>
  <c r="D96" i="7"/>
  <c r="D91" i="7"/>
  <c r="D95" i="8"/>
  <c r="D94" i="8"/>
  <c r="D93" i="8"/>
  <c r="D92" i="8"/>
  <c r="D91" i="8"/>
  <c r="D78" i="6"/>
  <c r="D77" i="6"/>
  <c r="D76" i="6"/>
  <c r="D75" i="6"/>
  <c r="C78" i="6"/>
  <c r="C77" i="6"/>
  <c r="C76" i="6"/>
  <c r="C75" i="6"/>
  <c r="C96" i="8"/>
  <c r="C95" i="8"/>
  <c r="C94" i="8"/>
  <c r="C93" i="8"/>
  <c r="C92" i="8"/>
  <c r="C91" i="8"/>
  <c r="C79" i="5"/>
  <c r="C78" i="5"/>
  <c r="C77" i="5"/>
  <c r="C76" i="5"/>
  <c r="C75" i="5"/>
  <c r="C97" i="7"/>
  <c r="C96" i="7"/>
  <c r="C95" i="7"/>
  <c r="C94" i="7"/>
  <c r="C93" i="7"/>
  <c r="C92" i="7"/>
  <c r="C91" i="7"/>
  <c r="C97" i="8"/>
  <c r="C80" i="8"/>
  <c r="C64" i="8"/>
  <c r="C48" i="8"/>
  <c r="C32" i="8"/>
  <c r="C16" i="8"/>
  <c r="L1" i="8"/>
  <c r="K1" i="8"/>
  <c r="C80" i="7"/>
  <c r="C64" i="7"/>
  <c r="C48" i="7"/>
  <c r="C32" i="7"/>
  <c r="C16" i="7"/>
  <c r="M1" i="7"/>
  <c r="L1" i="7"/>
  <c r="C64" i="6"/>
  <c r="C48" i="6"/>
  <c r="C32" i="6"/>
  <c r="C16" i="6"/>
  <c r="L1" i="6"/>
  <c r="K1" i="6"/>
  <c r="C64" i="5"/>
  <c r="C48" i="5"/>
  <c r="C32" i="5"/>
  <c r="C16" i="5"/>
  <c r="M1" i="5"/>
  <c r="L1" i="5"/>
  <c r="C80" i="4"/>
  <c r="D79" i="4"/>
  <c r="C79" i="4"/>
  <c r="D78" i="4"/>
  <c r="C78" i="4"/>
  <c r="D77" i="4"/>
  <c r="C77" i="4"/>
  <c r="D76" i="4"/>
  <c r="C76" i="4"/>
  <c r="D75" i="4"/>
  <c r="C75" i="4"/>
  <c r="C64" i="4"/>
  <c r="C48" i="4"/>
  <c r="C32" i="4"/>
  <c r="C16" i="4"/>
  <c r="N1" i="4"/>
  <c r="M1" i="4"/>
  <c r="B68" i="7"/>
  <c r="B4" i="4"/>
  <c r="B52" i="7"/>
  <c r="B52" i="6"/>
  <c r="B68" i="8"/>
  <c r="B52" i="5"/>
  <c r="B38" i="10"/>
  <c r="B4" i="6"/>
  <c r="B20" i="5"/>
  <c r="B4" i="8"/>
  <c r="B23" i="10"/>
  <c r="B20" i="7"/>
  <c r="B36" i="8"/>
  <c r="B36" i="7"/>
  <c r="B52" i="8"/>
  <c r="B4" i="5"/>
  <c r="B20" i="8"/>
  <c r="B36" i="5"/>
  <c r="B36" i="6"/>
  <c r="B20" i="4"/>
  <c r="B4" i="7"/>
  <c r="B36" i="4"/>
  <c r="B52" i="4"/>
  <c r="B20" i="6"/>
  <c r="B8" i="10"/>
  <c r="B53" i="10"/>
  <c r="G41" i="20" l="1"/>
  <c r="A44" i="20"/>
  <c r="Y41" i="20"/>
  <c r="X41" i="20"/>
  <c r="X70" i="20" s="1"/>
  <c r="W41" i="20"/>
  <c r="W70" i="20" s="1"/>
  <c r="H41" i="20"/>
  <c r="H70" i="20" s="1"/>
  <c r="F41" i="20"/>
  <c r="E41" i="20"/>
  <c r="O85" i="7"/>
  <c r="S85" i="7"/>
  <c r="N85" i="7"/>
  <c r="T85" i="7"/>
  <c r="R85" i="7"/>
  <c r="P85" i="7"/>
  <c r="Q85" i="7"/>
  <c r="Q88" i="7" s="1"/>
  <c r="U85" i="7"/>
  <c r="V85" i="7"/>
  <c r="W69" i="4"/>
  <c r="S69" i="4"/>
  <c r="O69" i="4"/>
  <c r="O68" i="4"/>
  <c r="V69" i="4"/>
  <c r="R69" i="4"/>
  <c r="T69" i="4"/>
  <c r="U69" i="4"/>
  <c r="Q69" i="4"/>
  <c r="X69" i="4"/>
  <c r="P69" i="4"/>
  <c r="R85" i="8"/>
  <c r="Q85" i="8"/>
  <c r="O85" i="8"/>
  <c r="T85" i="8"/>
  <c r="P85" i="8"/>
  <c r="S85" i="8"/>
  <c r="T69" i="5"/>
  <c r="S69" i="5"/>
  <c r="V69" i="5"/>
  <c r="R69" i="5"/>
  <c r="U69" i="5"/>
  <c r="Q69" i="6"/>
  <c r="R69" i="6"/>
  <c r="T69" i="6"/>
  <c r="N69" i="6"/>
  <c r="P69" i="6"/>
  <c r="O69" i="6"/>
  <c r="S69" i="6"/>
  <c r="T79" i="7"/>
  <c r="P79" i="7"/>
  <c r="U77" i="7"/>
  <c r="Q77" i="7"/>
  <c r="V75" i="7"/>
  <c r="R75" i="7"/>
  <c r="N75" i="7"/>
  <c r="S73" i="7"/>
  <c r="O73" i="7"/>
  <c r="T71" i="7"/>
  <c r="P71" i="7"/>
  <c r="U69" i="7"/>
  <c r="Q69" i="7"/>
  <c r="V63" i="7"/>
  <c r="R63" i="7"/>
  <c r="N63" i="7"/>
  <c r="S61" i="7"/>
  <c r="O61" i="7"/>
  <c r="T59" i="7"/>
  <c r="P59" i="7"/>
  <c r="U57" i="7"/>
  <c r="Q57" i="7"/>
  <c r="V55" i="7"/>
  <c r="R55" i="7"/>
  <c r="N55" i="7"/>
  <c r="S53" i="7"/>
  <c r="O53" i="7"/>
  <c r="T47" i="7"/>
  <c r="P47" i="7"/>
  <c r="U45" i="7"/>
  <c r="Q45" i="7"/>
  <c r="V43" i="7"/>
  <c r="R43" i="7"/>
  <c r="N43" i="7"/>
  <c r="S41" i="7"/>
  <c r="O41" i="7"/>
  <c r="T39" i="7"/>
  <c r="P39" i="7"/>
  <c r="U37" i="7"/>
  <c r="Q37" i="7"/>
  <c r="V31" i="7"/>
  <c r="R31" i="7"/>
  <c r="N31" i="7"/>
  <c r="S29" i="7"/>
  <c r="O29" i="7"/>
  <c r="T27" i="7"/>
  <c r="P27" i="7"/>
  <c r="U25" i="7"/>
  <c r="Q25" i="7"/>
  <c r="V23" i="7"/>
  <c r="R23" i="7"/>
  <c r="N23" i="7"/>
  <c r="S21" i="7"/>
  <c r="O21" i="7"/>
  <c r="T15" i="7"/>
  <c r="P15" i="7"/>
  <c r="U13" i="7"/>
  <c r="Q13" i="7"/>
  <c r="V11" i="7"/>
  <c r="R11" i="7"/>
  <c r="N11" i="7"/>
  <c r="S9" i="7"/>
  <c r="O9" i="7"/>
  <c r="T7" i="7"/>
  <c r="P7" i="7"/>
  <c r="S79" i="7"/>
  <c r="O79" i="7"/>
  <c r="T77" i="7"/>
  <c r="P77" i="7"/>
  <c r="U75" i="7"/>
  <c r="Q75" i="7"/>
  <c r="V73" i="7"/>
  <c r="R73" i="7"/>
  <c r="N73" i="7"/>
  <c r="S71" i="7"/>
  <c r="O71" i="7"/>
  <c r="T69" i="7"/>
  <c r="P69" i="7"/>
  <c r="U63" i="7"/>
  <c r="Q63" i="7"/>
  <c r="V61" i="7"/>
  <c r="R61" i="7"/>
  <c r="N61" i="7"/>
  <c r="S59" i="7"/>
  <c r="O59" i="7"/>
  <c r="T57" i="7"/>
  <c r="P57" i="7"/>
  <c r="U55" i="7"/>
  <c r="Q55" i="7"/>
  <c r="V53" i="7"/>
  <c r="R53" i="7"/>
  <c r="N53" i="7"/>
  <c r="S47" i="7"/>
  <c r="O47" i="7"/>
  <c r="T45" i="7"/>
  <c r="P45" i="7"/>
  <c r="U43" i="7"/>
  <c r="Q43" i="7"/>
  <c r="V41" i="7"/>
  <c r="R41" i="7"/>
  <c r="N41" i="7"/>
  <c r="S39" i="7"/>
  <c r="O39" i="7"/>
  <c r="T37" i="7"/>
  <c r="P37" i="7"/>
  <c r="U31" i="7"/>
  <c r="Q31" i="7"/>
  <c r="V29" i="7"/>
  <c r="R29" i="7"/>
  <c r="N29" i="7"/>
  <c r="S27" i="7"/>
  <c r="O27" i="7"/>
  <c r="T25" i="7"/>
  <c r="P25" i="7"/>
  <c r="U23" i="7"/>
  <c r="Q23" i="7"/>
  <c r="V21" i="7"/>
  <c r="R21" i="7"/>
  <c r="N21" i="7"/>
  <c r="S15" i="7"/>
  <c r="O15" i="7"/>
  <c r="T13" i="7"/>
  <c r="P13" i="7"/>
  <c r="U11" i="7"/>
  <c r="Q11" i="7"/>
  <c r="V9" i="7"/>
  <c r="R9" i="7"/>
  <c r="N9" i="7"/>
  <c r="S7" i="7"/>
  <c r="O7" i="7"/>
  <c r="T5" i="7"/>
  <c r="P5" i="7"/>
  <c r="V79" i="7"/>
  <c r="R79" i="7"/>
  <c r="N79" i="7"/>
  <c r="S77" i="7"/>
  <c r="O77" i="7"/>
  <c r="T75" i="7"/>
  <c r="P75" i="7"/>
  <c r="U73" i="7"/>
  <c r="Q73" i="7"/>
  <c r="V71" i="7"/>
  <c r="R71" i="7"/>
  <c r="N71" i="7"/>
  <c r="S69" i="7"/>
  <c r="O69" i="7"/>
  <c r="T63" i="7"/>
  <c r="P63" i="7"/>
  <c r="U61" i="7"/>
  <c r="Q61" i="7"/>
  <c r="V59" i="7"/>
  <c r="R59" i="7"/>
  <c r="N59" i="7"/>
  <c r="S57" i="7"/>
  <c r="O57" i="7"/>
  <c r="T55" i="7"/>
  <c r="P55" i="7"/>
  <c r="U53" i="7"/>
  <c r="Q53" i="7"/>
  <c r="V47" i="7"/>
  <c r="R47" i="7"/>
  <c r="N47" i="7"/>
  <c r="S45" i="7"/>
  <c r="O45" i="7"/>
  <c r="T43" i="7"/>
  <c r="P43" i="7"/>
  <c r="U41" i="7"/>
  <c r="Q41" i="7"/>
  <c r="V39" i="7"/>
  <c r="R39" i="7"/>
  <c r="N39" i="7"/>
  <c r="S37" i="7"/>
  <c r="O37" i="7"/>
  <c r="T31" i="7"/>
  <c r="P31" i="7"/>
  <c r="U29" i="7"/>
  <c r="Q29" i="7"/>
  <c r="V27" i="7"/>
  <c r="R27" i="7"/>
  <c r="N27" i="7"/>
  <c r="S25" i="7"/>
  <c r="O25" i="7"/>
  <c r="T23" i="7"/>
  <c r="P23" i="7"/>
  <c r="U21" i="7"/>
  <c r="V77" i="7"/>
  <c r="O75" i="7"/>
  <c r="Q71" i="7"/>
  <c r="S63" i="7"/>
  <c r="U59" i="7"/>
  <c r="N57" i="7"/>
  <c r="P53" i="7"/>
  <c r="R45" i="7"/>
  <c r="T41" i="7"/>
  <c r="V37" i="7"/>
  <c r="O31" i="7"/>
  <c r="Q27" i="7"/>
  <c r="S23" i="7"/>
  <c r="P21" i="7"/>
  <c r="Q15" i="7"/>
  <c r="R13" i="7"/>
  <c r="S11" i="7"/>
  <c r="T9" i="7"/>
  <c r="U7" i="7"/>
  <c r="V5" i="7"/>
  <c r="Q5" i="7"/>
  <c r="R15" i="7"/>
  <c r="N7" i="7"/>
  <c r="R77" i="7"/>
  <c r="T73" i="7"/>
  <c r="V69" i="7"/>
  <c r="O63" i="7"/>
  <c r="Q59" i="7"/>
  <c r="S55" i="7"/>
  <c r="U47" i="7"/>
  <c r="N45" i="7"/>
  <c r="P41" i="7"/>
  <c r="R37" i="7"/>
  <c r="T29" i="7"/>
  <c r="V25" i="7"/>
  <c r="O23" i="7"/>
  <c r="V15" i="7"/>
  <c r="N15" i="7"/>
  <c r="O13" i="7"/>
  <c r="P11" i="7"/>
  <c r="Q9" i="7"/>
  <c r="R7" i="7"/>
  <c r="U5" i="7"/>
  <c r="O5" i="7"/>
  <c r="Q79" i="7"/>
  <c r="N69" i="7"/>
  <c r="P61" i="7"/>
  <c r="T53" i="7"/>
  <c r="O43" i="7"/>
  <c r="Q39" i="7"/>
  <c r="U27" i="7"/>
  <c r="Q21" i="7"/>
  <c r="S13" i="7"/>
  <c r="U9" i="7"/>
  <c r="V7" i="7"/>
  <c r="U79" i="7"/>
  <c r="N77" i="7"/>
  <c r="P73" i="7"/>
  <c r="R69" i="7"/>
  <c r="T61" i="7"/>
  <c r="V57" i="7"/>
  <c r="O55" i="7"/>
  <c r="Q47" i="7"/>
  <c r="S43" i="7"/>
  <c r="U39" i="7"/>
  <c r="N37" i="7"/>
  <c r="P29" i="7"/>
  <c r="R25" i="7"/>
  <c r="T21" i="7"/>
  <c r="U15" i="7"/>
  <c r="V13" i="7"/>
  <c r="N13" i="7"/>
  <c r="O11" i="7"/>
  <c r="P9" i="7"/>
  <c r="Q7" i="7"/>
  <c r="S5" i="7"/>
  <c r="N5" i="7"/>
  <c r="S75" i="7"/>
  <c r="U71" i="7"/>
  <c r="R57" i="7"/>
  <c r="V45" i="7"/>
  <c r="S31" i="7"/>
  <c r="N25" i="7"/>
  <c r="T11" i="7"/>
  <c r="R5" i="7"/>
  <c r="S79" i="8"/>
  <c r="O79" i="8"/>
  <c r="S77" i="8"/>
  <c r="O77" i="8"/>
  <c r="S75" i="8"/>
  <c r="O75" i="8"/>
  <c r="S73" i="8"/>
  <c r="O73" i="8"/>
  <c r="S71" i="8"/>
  <c r="O71" i="8"/>
  <c r="S69" i="8"/>
  <c r="O69" i="8"/>
  <c r="S63" i="8"/>
  <c r="O63" i="8"/>
  <c r="S61" i="8"/>
  <c r="O61" i="8"/>
  <c r="S59" i="8"/>
  <c r="O59" i="8"/>
  <c r="R79" i="8"/>
  <c r="M79" i="8"/>
  <c r="P77" i="8"/>
  <c r="R75" i="8"/>
  <c r="M75" i="8"/>
  <c r="P73" i="8"/>
  <c r="R71" i="8"/>
  <c r="M71" i="8"/>
  <c r="P69" i="8"/>
  <c r="R63" i="8"/>
  <c r="M63" i="8"/>
  <c r="P61" i="8"/>
  <c r="R59" i="8"/>
  <c r="M59" i="8"/>
  <c r="Q57" i="8"/>
  <c r="M57" i="8"/>
  <c r="Q55" i="8"/>
  <c r="M55" i="8"/>
  <c r="Q53" i="8"/>
  <c r="M53" i="8"/>
  <c r="Q47" i="8"/>
  <c r="M47" i="8"/>
  <c r="Q45" i="8"/>
  <c r="M45" i="8"/>
  <c r="Q43" i="8"/>
  <c r="M43" i="8"/>
  <c r="Q41" i="8"/>
  <c r="M41" i="8"/>
  <c r="Q39" i="8"/>
  <c r="M39" i="8"/>
  <c r="Q37" i="8"/>
  <c r="M37" i="8"/>
  <c r="Q31" i="8"/>
  <c r="M31" i="8"/>
  <c r="Q29" i="8"/>
  <c r="M29" i="8"/>
  <c r="Q27" i="8"/>
  <c r="M27" i="8"/>
  <c r="Q25" i="8"/>
  <c r="M25" i="8"/>
  <c r="Q23" i="8"/>
  <c r="M23" i="8"/>
  <c r="Q21" i="8"/>
  <c r="M21" i="8"/>
  <c r="Q15" i="8"/>
  <c r="M15" i="8"/>
  <c r="Q13" i="8"/>
  <c r="M13" i="8"/>
  <c r="Q11" i="8"/>
  <c r="M11" i="8"/>
  <c r="Q9" i="8"/>
  <c r="M9" i="8"/>
  <c r="Q7" i="8"/>
  <c r="M7" i="8"/>
  <c r="Q5" i="8"/>
  <c r="M5" i="8"/>
  <c r="S9" i="8"/>
  <c r="O7" i="8"/>
  <c r="N79" i="8"/>
  <c r="Q73" i="8"/>
  <c r="Q69" i="8"/>
  <c r="T59" i="8"/>
  <c r="Q79" i="8"/>
  <c r="T77" i="8"/>
  <c r="N77" i="8"/>
  <c r="Q75" i="8"/>
  <c r="T73" i="8"/>
  <c r="N73" i="8"/>
  <c r="Q71" i="8"/>
  <c r="T69" i="8"/>
  <c r="N69" i="8"/>
  <c r="Q63" i="8"/>
  <c r="T61" i="8"/>
  <c r="N61" i="8"/>
  <c r="Q59" i="8"/>
  <c r="T57" i="8"/>
  <c r="P57" i="8"/>
  <c r="T55" i="8"/>
  <c r="P55" i="8"/>
  <c r="T53" i="8"/>
  <c r="P53" i="8"/>
  <c r="T47" i="8"/>
  <c r="P47" i="8"/>
  <c r="T45" i="8"/>
  <c r="P45" i="8"/>
  <c r="T43" i="8"/>
  <c r="P43" i="8"/>
  <c r="T41" i="8"/>
  <c r="P41" i="8"/>
  <c r="T39" i="8"/>
  <c r="P39" i="8"/>
  <c r="T37" i="8"/>
  <c r="P37" i="8"/>
  <c r="T31" i="8"/>
  <c r="P31" i="8"/>
  <c r="T29" i="8"/>
  <c r="P29" i="8"/>
  <c r="T27" i="8"/>
  <c r="P27" i="8"/>
  <c r="T25" i="8"/>
  <c r="P25" i="8"/>
  <c r="T23" i="8"/>
  <c r="P23" i="8"/>
  <c r="T21" i="8"/>
  <c r="P21" i="8"/>
  <c r="T15" i="8"/>
  <c r="P15" i="8"/>
  <c r="T13" i="8"/>
  <c r="P13" i="8"/>
  <c r="T11" i="8"/>
  <c r="P11" i="8"/>
  <c r="T9" i="8"/>
  <c r="P9" i="8"/>
  <c r="T7" i="8"/>
  <c r="P7" i="8"/>
  <c r="T5" i="8"/>
  <c r="P5" i="8"/>
  <c r="O23" i="8"/>
  <c r="O21" i="8"/>
  <c r="S15" i="8"/>
  <c r="S13" i="8"/>
  <c r="O13" i="8"/>
  <c r="O11" i="8"/>
  <c r="S7" i="8"/>
  <c r="S5" i="8"/>
  <c r="T79" i="8"/>
  <c r="Q77" i="8"/>
  <c r="N75" i="8"/>
  <c r="T71" i="8"/>
  <c r="T63" i="8"/>
  <c r="N63" i="8"/>
  <c r="N59" i="8"/>
  <c r="P79" i="8"/>
  <c r="R77" i="8"/>
  <c r="M77" i="8"/>
  <c r="P75" i="8"/>
  <c r="R73" i="8"/>
  <c r="M73" i="8"/>
  <c r="P71" i="8"/>
  <c r="R69" i="8"/>
  <c r="M69" i="8"/>
  <c r="P63" i="8"/>
  <c r="R61" i="8"/>
  <c r="M61" i="8"/>
  <c r="P59" i="8"/>
  <c r="S57" i="8"/>
  <c r="O57" i="8"/>
  <c r="S55" i="8"/>
  <c r="O55" i="8"/>
  <c r="S53" i="8"/>
  <c r="O53" i="8"/>
  <c r="S47" i="8"/>
  <c r="O47" i="8"/>
  <c r="S45" i="8"/>
  <c r="O45" i="8"/>
  <c r="S43" i="8"/>
  <c r="O43" i="8"/>
  <c r="S41" i="8"/>
  <c r="O41" i="8"/>
  <c r="S39" i="8"/>
  <c r="O39" i="8"/>
  <c r="S37" i="8"/>
  <c r="O37" i="8"/>
  <c r="S31" i="8"/>
  <c r="O31" i="8"/>
  <c r="S29" i="8"/>
  <c r="O29" i="8"/>
  <c r="S27" i="8"/>
  <c r="O27" i="8"/>
  <c r="S25" i="8"/>
  <c r="O25" i="8"/>
  <c r="S23" i="8"/>
  <c r="S21" i="8"/>
  <c r="O15" i="8"/>
  <c r="S11" i="8"/>
  <c r="O9" i="8"/>
  <c r="O5" i="8"/>
  <c r="T75" i="8"/>
  <c r="N71" i="8"/>
  <c r="Q61" i="8"/>
  <c r="R55" i="8"/>
  <c r="R47" i="8"/>
  <c r="R43" i="8"/>
  <c r="R39" i="8"/>
  <c r="R31" i="8"/>
  <c r="R27" i="8"/>
  <c r="R23" i="8"/>
  <c r="R15" i="8"/>
  <c r="R11" i="8"/>
  <c r="R7" i="8"/>
  <c r="N25" i="8"/>
  <c r="N13" i="8"/>
  <c r="N55" i="8"/>
  <c r="N47" i="8"/>
  <c r="N43" i="8"/>
  <c r="N39" i="8"/>
  <c r="N31" i="8"/>
  <c r="N27" i="8"/>
  <c r="N23" i="8"/>
  <c r="N15" i="8"/>
  <c r="N11" i="8"/>
  <c r="N7" i="8"/>
  <c r="R29" i="8"/>
  <c r="R21" i="8"/>
  <c r="R13" i="8"/>
  <c r="R5" i="8"/>
  <c r="N57" i="8"/>
  <c r="N45" i="8"/>
  <c r="N41" i="8"/>
  <c r="N29" i="8"/>
  <c r="N21" i="8"/>
  <c r="N9" i="8"/>
  <c r="R57" i="8"/>
  <c r="R53" i="8"/>
  <c r="R45" i="8"/>
  <c r="R41" i="8"/>
  <c r="R37" i="8"/>
  <c r="R25" i="8"/>
  <c r="R9" i="8"/>
  <c r="N53" i="8"/>
  <c r="N37" i="8"/>
  <c r="N5" i="8"/>
  <c r="M68" i="5"/>
  <c r="Q68" i="5"/>
  <c r="U68" i="5"/>
  <c r="T68" i="5"/>
  <c r="N68" i="5"/>
  <c r="R68" i="5"/>
  <c r="V68" i="5"/>
  <c r="P68" i="5"/>
  <c r="O68" i="5"/>
  <c r="S68" i="5"/>
  <c r="N68" i="4"/>
  <c r="R68" i="4"/>
  <c r="V68" i="4"/>
  <c r="S68" i="4"/>
  <c r="W68" i="4"/>
  <c r="U68" i="4"/>
  <c r="P68" i="4"/>
  <c r="T68" i="4"/>
  <c r="Q68" i="4"/>
  <c r="L68" i="6"/>
  <c r="U68" i="6" s="1"/>
  <c r="P68" i="6"/>
  <c r="T68" i="6"/>
  <c r="Q68" i="6"/>
  <c r="S68" i="6"/>
  <c r="M68" i="6"/>
  <c r="N68" i="6"/>
  <c r="R68" i="6"/>
  <c r="O68" i="6"/>
  <c r="V63" i="5"/>
  <c r="R63" i="5"/>
  <c r="N63" i="5"/>
  <c r="S61" i="5"/>
  <c r="O61" i="5"/>
  <c r="T59" i="5"/>
  <c r="P59" i="5"/>
  <c r="U57" i="5"/>
  <c r="Q57" i="5"/>
  <c r="V55" i="5"/>
  <c r="R55" i="5"/>
  <c r="N55" i="5"/>
  <c r="S53" i="5"/>
  <c r="O53" i="5"/>
  <c r="T47" i="5"/>
  <c r="P47" i="5"/>
  <c r="U45" i="5"/>
  <c r="Q45" i="5"/>
  <c r="V43" i="5"/>
  <c r="R43" i="5"/>
  <c r="N43" i="5"/>
  <c r="S41" i="5"/>
  <c r="O41" i="5"/>
  <c r="T39" i="5"/>
  <c r="P39" i="5"/>
  <c r="U37" i="5"/>
  <c r="U48" i="5" s="1"/>
  <c r="Q37" i="5"/>
  <c r="V31" i="5"/>
  <c r="R31" i="5"/>
  <c r="N31" i="5"/>
  <c r="S29" i="5"/>
  <c r="O29" i="5"/>
  <c r="T27" i="5"/>
  <c r="U63" i="5"/>
  <c r="P63" i="5"/>
  <c r="T61" i="5"/>
  <c r="N61" i="5"/>
  <c r="R59" i="5"/>
  <c r="V57" i="5"/>
  <c r="P57" i="5"/>
  <c r="T55" i="5"/>
  <c r="O55" i="5"/>
  <c r="R53" i="5"/>
  <c r="V47" i="5"/>
  <c r="Q47" i="5"/>
  <c r="T45" i="5"/>
  <c r="O45" i="5"/>
  <c r="S43" i="5"/>
  <c r="V41" i="5"/>
  <c r="Q41" i="5"/>
  <c r="U39" i="5"/>
  <c r="O39" i="5"/>
  <c r="S37" i="5"/>
  <c r="S48" i="5" s="1"/>
  <c r="N37" i="5"/>
  <c r="Q31" i="5"/>
  <c r="U29" i="5"/>
  <c r="P29" i="5"/>
  <c r="S27" i="5"/>
  <c r="O27" i="5"/>
  <c r="T25" i="5"/>
  <c r="P25" i="5"/>
  <c r="U23" i="5"/>
  <c r="Q23" i="5"/>
  <c r="V21" i="5"/>
  <c r="R21" i="5"/>
  <c r="N21" i="5"/>
  <c r="S15" i="5"/>
  <c r="O15" i="5"/>
  <c r="T13" i="5"/>
  <c r="P13" i="5"/>
  <c r="U11" i="5"/>
  <c r="Q11" i="5"/>
  <c r="V9" i="5"/>
  <c r="R9" i="5"/>
  <c r="N9" i="5"/>
  <c r="S7" i="5"/>
  <c r="O7" i="5"/>
  <c r="T5" i="5"/>
  <c r="P5" i="5"/>
  <c r="Q63" i="5"/>
  <c r="R61" i="5"/>
  <c r="U59" i="5"/>
  <c r="N59" i="5"/>
  <c r="O57" i="5"/>
  <c r="Q55" i="5"/>
  <c r="T53" i="5"/>
  <c r="U47" i="5"/>
  <c r="N47" i="5"/>
  <c r="P45" i="5"/>
  <c r="Q43" i="5"/>
  <c r="T41" i="5"/>
  <c r="V39" i="5"/>
  <c r="N39" i="5"/>
  <c r="P37" i="5"/>
  <c r="S31" i="5"/>
  <c r="T29" i="5"/>
  <c r="V27" i="5"/>
  <c r="P27" i="5"/>
  <c r="S25" i="5"/>
  <c r="N25" i="5"/>
  <c r="R23" i="5"/>
  <c r="U21" i="5"/>
  <c r="P21" i="5"/>
  <c r="T15" i="5"/>
  <c r="N15" i="5"/>
  <c r="R13" i="5"/>
  <c r="V11" i="5"/>
  <c r="P11" i="5"/>
  <c r="T9" i="5"/>
  <c r="O9" i="5"/>
  <c r="R7" i="5"/>
  <c r="V5" i="5"/>
  <c r="Q5" i="5"/>
  <c r="O63" i="5"/>
  <c r="Q61" i="5"/>
  <c r="S59" i="5"/>
  <c r="T57" i="5"/>
  <c r="N57" i="5"/>
  <c r="P55" i="5"/>
  <c r="Q53" i="5"/>
  <c r="S47" i="5"/>
  <c r="V45" i="5"/>
  <c r="N45" i="5"/>
  <c r="P43" i="5"/>
  <c r="R41" i="5"/>
  <c r="S39" i="5"/>
  <c r="V37" i="5"/>
  <c r="V48" i="5" s="1"/>
  <c r="O37" i="5"/>
  <c r="P31" i="5"/>
  <c r="R29" i="5"/>
  <c r="U27" i="5"/>
  <c r="N27" i="5"/>
  <c r="R25" i="5"/>
  <c r="V23" i="5"/>
  <c r="P23" i="5"/>
  <c r="T21" i="5"/>
  <c r="O21" i="5"/>
  <c r="R15" i="5"/>
  <c r="V13" i="5"/>
  <c r="Q13" i="5"/>
  <c r="T11" i="5"/>
  <c r="O11" i="5"/>
  <c r="S9" i="5"/>
  <c r="V7" i="5"/>
  <c r="Q7" i="5"/>
  <c r="U5" i="5"/>
  <c r="O5" i="5"/>
  <c r="P7" i="5"/>
  <c r="T63" i="5"/>
  <c r="V61" i="5"/>
  <c r="P61" i="5"/>
  <c r="Q59" i="5"/>
  <c r="S57" i="5"/>
  <c r="U55" i="5"/>
  <c r="V53" i="5"/>
  <c r="P53" i="5"/>
  <c r="R47" i="5"/>
  <c r="S45" i="5"/>
  <c r="U43" i="5"/>
  <c r="O43" i="5"/>
  <c r="P41" i="5"/>
  <c r="R39" i="5"/>
  <c r="T37" i="5"/>
  <c r="T48" i="5" s="1"/>
  <c r="U31" i="5"/>
  <c r="O31" i="5"/>
  <c r="Q29" i="5"/>
  <c r="R27" i="5"/>
  <c r="V25" i="5"/>
  <c r="Q25" i="5"/>
  <c r="T23" i="5"/>
  <c r="O23" i="5"/>
  <c r="S21" i="5"/>
  <c r="V15" i="5"/>
  <c r="Q15" i="5"/>
  <c r="U13" i="5"/>
  <c r="O13" i="5"/>
  <c r="S11" i="5"/>
  <c r="N11" i="5"/>
  <c r="Q9" i="5"/>
  <c r="U7" i="5"/>
  <c r="S5" i="5"/>
  <c r="N5" i="5"/>
  <c r="S63" i="5"/>
  <c r="R57" i="5"/>
  <c r="O47" i="5"/>
  <c r="N41" i="5"/>
  <c r="V29" i="5"/>
  <c r="O25" i="5"/>
  <c r="U15" i="5"/>
  <c r="R11" i="5"/>
  <c r="N7" i="5"/>
  <c r="N53" i="5"/>
  <c r="T31" i="5"/>
  <c r="N13" i="5"/>
  <c r="U61" i="5"/>
  <c r="S55" i="5"/>
  <c r="R45" i="5"/>
  <c r="Q39" i="5"/>
  <c r="N29" i="5"/>
  <c r="S23" i="5"/>
  <c r="P15" i="5"/>
  <c r="U9" i="5"/>
  <c r="R5" i="5"/>
  <c r="U41" i="5"/>
  <c r="Q21" i="5"/>
  <c r="T7" i="5"/>
  <c r="V59" i="5"/>
  <c r="U53" i="5"/>
  <c r="T43" i="5"/>
  <c r="R37" i="5"/>
  <c r="R48" i="5" s="1"/>
  <c r="Q27" i="5"/>
  <c r="N23" i="5"/>
  <c r="S13" i="5"/>
  <c r="P9" i="5"/>
  <c r="O59" i="5"/>
  <c r="U25" i="5"/>
  <c r="W63" i="4"/>
  <c r="S63" i="4"/>
  <c r="O63" i="4"/>
  <c r="T61" i="4"/>
  <c r="P61" i="4"/>
  <c r="U59" i="4"/>
  <c r="Q59" i="4"/>
  <c r="V57" i="4"/>
  <c r="R57" i="4"/>
  <c r="W55" i="4"/>
  <c r="S55" i="4"/>
  <c r="O55" i="4"/>
  <c r="T53" i="4"/>
  <c r="P53" i="4"/>
  <c r="U47" i="4"/>
  <c r="Q47" i="4"/>
  <c r="V45" i="4"/>
  <c r="R45" i="4"/>
  <c r="W43" i="4"/>
  <c r="S43" i="4"/>
  <c r="O43" i="4"/>
  <c r="T41" i="4"/>
  <c r="P41" i="4"/>
  <c r="U39" i="4"/>
  <c r="Q39" i="4"/>
  <c r="V37" i="4"/>
  <c r="R37" i="4"/>
  <c r="W31" i="4"/>
  <c r="S31" i="4"/>
  <c r="O31" i="4"/>
  <c r="T29" i="4"/>
  <c r="P29" i="4"/>
  <c r="U27" i="4"/>
  <c r="Q27" i="4"/>
  <c r="V25" i="4"/>
  <c r="R25" i="4"/>
  <c r="W23" i="4"/>
  <c r="S23" i="4"/>
  <c r="O23" i="4"/>
  <c r="T21" i="4"/>
  <c r="P21" i="4"/>
  <c r="U15" i="4"/>
  <c r="Q15" i="4"/>
  <c r="V13" i="4"/>
  <c r="R13" i="4"/>
  <c r="W11" i="4"/>
  <c r="S11" i="4"/>
  <c r="O11" i="4"/>
  <c r="T9" i="4"/>
  <c r="P9" i="4"/>
  <c r="U7" i="4"/>
  <c r="Q7" i="4"/>
  <c r="V5" i="4"/>
  <c r="R5" i="4"/>
  <c r="T63" i="4"/>
  <c r="W61" i="4"/>
  <c r="R61" i="4"/>
  <c r="V59" i="4"/>
  <c r="P59" i="4"/>
  <c r="T57" i="4"/>
  <c r="O57" i="4"/>
  <c r="R55" i="4"/>
  <c r="V53" i="4"/>
  <c r="Q53" i="4"/>
  <c r="T47" i="4"/>
  <c r="O47" i="4"/>
  <c r="S45" i="4"/>
  <c r="V43" i="4"/>
  <c r="Q43" i="4"/>
  <c r="U41" i="4"/>
  <c r="O41" i="4"/>
  <c r="S39" i="4"/>
  <c r="W37" i="4"/>
  <c r="Q37" i="4"/>
  <c r="U31" i="4"/>
  <c r="P31" i="4"/>
  <c r="S29" i="4"/>
  <c r="W27" i="4"/>
  <c r="R27" i="4"/>
  <c r="U25" i="4"/>
  <c r="P25" i="4"/>
  <c r="T23" i="4"/>
  <c r="R63" i="4"/>
  <c r="V61" i="4"/>
  <c r="Q61" i="4"/>
  <c r="T59" i="4"/>
  <c r="O59" i="4"/>
  <c r="S57" i="4"/>
  <c r="V55" i="4"/>
  <c r="Q55" i="4"/>
  <c r="U53" i="4"/>
  <c r="O53" i="4"/>
  <c r="S47" i="4"/>
  <c r="W45" i="4"/>
  <c r="Q45" i="4"/>
  <c r="U43" i="4"/>
  <c r="P43" i="4"/>
  <c r="S41" i="4"/>
  <c r="W39" i="4"/>
  <c r="R39" i="4"/>
  <c r="U37" i="4"/>
  <c r="P37" i="4"/>
  <c r="T31" i="4"/>
  <c r="W29" i="4"/>
  <c r="R29" i="4"/>
  <c r="V27" i="4"/>
  <c r="P27" i="4"/>
  <c r="T25" i="4"/>
  <c r="O25" i="4"/>
  <c r="R23" i="4"/>
  <c r="V21" i="4"/>
  <c r="Q21" i="4"/>
  <c r="T15" i="4"/>
  <c r="O15" i="4"/>
  <c r="S13" i="4"/>
  <c r="V11" i="4"/>
  <c r="Q11" i="4"/>
  <c r="U9" i="4"/>
  <c r="O9" i="4"/>
  <c r="S7" i="4"/>
  <c r="W5" i="4"/>
  <c r="Q5" i="4"/>
  <c r="Q63" i="4"/>
  <c r="U61" i="4"/>
  <c r="O61" i="4"/>
  <c r="W57" i="4"/>
  <c r="Q57" i="4"/>
  <c r="U55" i="4"/>
  <c r="S53" i="4"/>
  <c r="W47" i="4"/>
  <c r="U45" i="4"/>
  <c r="P45" i="4"/>
  <c r="T43" i="4"/>
  <c r="R41" i="4"/>
  <c r="V39" i="4"/>
  <c r="T37" i="4"/>
  <c r="O37" i="4"/>
  <c r="R31" i="4"/>
  <c r="Q29" i="4"/>
  <c r="T27" i="4"/>
  <c r="O27" i="4"/>
  <c r="V23" i="4"/>
  <c r="Q23" i="4"/>
  <c r="U21" i="4"/>
  <c r="S15" i="4"/>
  <c r="W13" i="4"/>
  <c r="U11" i="4"/>
  <c r="P11" i="4"/>
  <c r="W7" i="4"/>
  <c r="R7" i="4"/>
  <c r="P5" i="4"/>
  <c r="V63" i="4"/>
  <c r="S59" i="4"/>
  <c r="P55" i="4"/>
  <c r="R47" i="4"/>
  <c r="W41" i="4"/>
  <c r="P39" i="4"/>
  <c r="V29" i="4"/>
  <c r="S25" i="4"/>
  <c r="O21" i="4"/>
  <c r="Q13" i="4"/>
  <c r="S9" i="4"/>
  <c r="U5" i="4"/>
  <c r="U63" i="4"/>
  <c r="R59" i="4"/>
  <c r="W53" i="4"/>
  <c r="T45" i="4"/>
  <c r="Q41" i="4"/>
  <c r="V31" i="4"/>
  <c r="S27" i="4"/>
  <c r="P23" i="4"/>
  <c r="W15" i="4"/>
  <c r="U13" i="4"/>
  <c r="T11" i="4"/>
  <c r="R9" i="4"/>
  <c r="P7" i="4"/>
  <c r="O5" i="4"/>
  <c r="T55" i="4"/>
  <c r="S37" i="4"/>
  <c r="R21" i="4"/>
  <c r="T7" i="4"/>
  <c r="P63" i="4"/>
  <c r="U57" i="4"/>
  <c r="R53" i="4"/>
  <c r="O45" i="4"/>
  <c r="T39" i="4"/>
  <c r="Q31" i="4"/>
  <c r="W25" i="4"/>
  <c r="W21" i="4"/>
  <c r="V15" i="4"/>
  <c r="T13" i="4"/>
  <c r="R11" i="4"/>
  <c r="Q9" i="4"/>
  <c r="O7" i="4"/>
  <c r="O39" i="4"/>
  <c r="Q25" i="4"/>
  <c r="S21" i="4"/>
  <c r="P13" i="4"/>
  <c r="W9" i="4"/>
  <c r="V7" i="4"/>
  <c r="W59" i="4"/>
  <c r="P47" i="4"/>
  <c r="V41" i="4"/>
  <c r="U23" i="4"/>
  <c r="P15" i="4"/>
  <c r="V9" i="4"/>
  <c r="S5" i="4"/>
  <c r="S61" i="4"/>
  <c r="P57" i="4"/>
  <c r="V47" i="4"/>
  <c r="R43" i="4"/>
  <c r="U29" i="4"/>
  <c r="R15" i="4"/>
  <c r="T5" i="4"/>
  <c r="O29" i="4"/>
  <c r="O13" i="4"/>
  <c r="S63" i="6"/>
  <c r="O63" i="6"/>
  <c r="S61" i="6"/>
  <c r="O61" i="6"/>
  <c r="S59" i="6"/>
  <c r="O59" i="6"/>
  <c r="S57" i="6"/>
  <c r="O57" i="6"/>
  <c r="S55" i="6"/>
  <c r="O55" i="6"/>
  <c r="S53" i="6"/>
  <c r="O53" i="6"/>
  <c r="S47" i="6"/>
  <c r="O47" i="6"/>
  <c r="S45" i="6"/>
  <c r="O45" i="6"/>
  <c r="S43" i="6"/>
  <c r="O43" i="6"/>
  <c r="S41" i="6"/>
  <c r="O41" i="6"/>
  <c r="S39" i="6"/>
  <c r="O39" i="6"/>
  <c r="S37" i="6"/>
  <c r="S48" i="6" s="1"/>
  <c r="O37" i="6"/>
  <c r="S31" i="6"/>
  <c r="O31" i="6"/>
  <c r="S29" i="6"/>
  <c r="O29" i="6"/>
  <c r="S27" i="6"/>
  <c r="O27" i="6"/>
  <c r="S25" i="6"/>
  <c r="O25" i="6"/>
  <c r="S23" i="6"/>
  <c r="O23" i="6"/>
  <c r="S21" i="6"/>
  <c r="O21" i="6"/>
  <c r="S15" i="6"/>
  <c r="O15" i="6"/>
  <c r="S13" i="6"/>
  <c r="O13" i="6"/>
  <c r="S11" i="6"/>
  <c r="O11" i="6"/>
  <c r="S9" i="6"/>
  <c r="O9" i="6"/>
  <c r="S7" i="6"/>
  <c r="O7" i="6"/>
  <c r="S5" i="6"/>
  <c r="O5" i="6"/>
  <c r="P63" i="6"/>
  <c r="R61" i="6"/>
  <c r="M61" i="6"/>
  <c r="P59" i="6"/>
  <c r="R57" i="6"/>
  <c r="M57" i="6"/>
  <c r="P55" i="6"/>
  <c r="R53" i="6"/>
  <c r="M53" i="6"/>
  <c r="P47" i="6"/>
  <c r="R45" i="6"/>
  <c r="M45" i="6"/>
  <c r="P43" i="6"/>
  <c r="R41" i="6"/>
  <c r="M41" i="6"/>
  <c r="P39" i="6"/>
  <c r="R37" i="6"/>
  <c r="R48" i="6" s="1"/>
  <c r="M37" i="6"/>
  <c r="P31" i="6"/>
  <c r="R29" i="6"/>
  <c r="M29" i="6"/>
  <c r="P27" i="6"/>
  <c r="R25" i="6"/>
  <c r="M25" i="6"/>
  <c r="P23" i="6"/>
  <c r="R21" i="6"/>
  <c r="M21" i="6"/>
  <c r="P15" i="6"/>
  <c r="R13" i="6"/>
  <c r="M13" i="6"/>
  <c r="P11" i="6"/>
  <c r="R9" i="6"/>
  <c r="M9" i="6"/>
  <c r="P7" i="6"/>
  <c r="R5" i="6"/>
  <c r="M5" i="6"/>
  <c r="T63" i="6"/>
  <c r="N63" i="6"/>
  <c r="Q61" i="6"/>
  <c r="T59" i="6"/>
  <c r="N59" i="6"/>
  <c r="Q57" i="6"/>
  <c r="N55" i="6"/>
  <c r="Q53" i="6"/>
  <c r="T47" i="6"/>
  <c r="N47" i="6"/>
  <c r="Q45" i="6"/>
  <c r="T43" i="6"/>
  <c r="N43" i="6"/>
  <c r="Q41" i="6"/>
  <c r="T39" i="6"/>
  <c r="N39" i="6"/>
  <c r="T31" i="6"/>
  <c r="N31" i="6"/>
  <c r="Q29" i="6"/>
  <c r="N27" i="6"/>
  <c r="Q25" i="6"/>
  <c r="T23" i="6"/>
  <c r="N23" i="6"/>
  <c r="T15" i="6"/>
  <c r="N15" i="6"/>
  <c r="T11" i="6"/>
  <c r="N11" i="6"/>
  <c r="T7" i="6"/>
  <c r="T55" i="6"/>
  <c r="Q37" i="6"/>
  <c r="Q48" i="6" s="1"/>
  <c r="T27" i="6"/>
  <c r="Q21" i="6"/>
  <c r="Q13" i="6"/>
  <c r="Q9" i="6"/>
  <c r="M63" i="6"/>
  <c r="R59" i="6"/>
  <c r="P57" i="6"/>
  <c r="M55" i="6"/>
  <c r="R47" i="6"/>
  <c r="P45" i="6"/>
  <c r="M43" i="6"/>
  <c r="R39" i="6"/>
  <c r="P37" i="6"/>
  <c r="P48" i="6" s="1"/>
  <c r="M31" i="6"/>
  <c r="R27" i="6"/>
  <c r="P25" i="6"/>
  <c r="M23" i="6"/>
  <c r="R15" i="6"/>
  <c r="P13" i="6"/>
  <c r="M11" i="6"/>
  <c r="R7" i="6"/>
  <c r="T5" i="6"/>
  <c r="T61" i="6"/>
  <c r="Q59" i="6"/>
  <c r="N57" i="6"/>
  <c r="T53" i="6"/>
  <c r="Q47" i="6"/>
  <c r="N45" i="6"/>
  <c r="T41" i="6"/>
  <c r="Q39" i="6"/>
  <c r="N37" i="6"/>
  <c r="T29" i="6"/>
  <c r="Q27" i="6"/>
  <c r="N25" i="6"/>
  <c r="T21" i="6"/>
  <c r="Q15" i="6"/>
  <c r="N13" i="6"/>
  <c r="T9" i="6"/>
  <c r="Q7" i="6"/>
  <c r="Q5" i="6"/>
  <c r="R63" i="6"/>
  <c r="P61" i="6"/>
  <c r="M59" i="6"/>
  <c r="R55" i="6"/>
  <c r="P53" i="6"/>
  <c r="M47" i="6"/>
  <c r="R43" i="6"/>
  <c r="P41" i="6"/>
  <c r="M39" i="6"/>
  <c r="R31" i="6"/>
  <c r="P29" i="6"/>
  <c r="M27" i="6"/>
  <c r="R23" i="6"/>
  <c r="P21" i="6"/>
  <c r="M15" i="6"/>
  <c r="R11" i="6"/>
  <c r="P9" i="6"/>
  <c r="N7" i="6"/>
  <c r="P5" i="6"/>
  <c r="Q63" i="6"/>
  <c r="N53" i="6"/>
  <c r="T37" i="6"/>
  <c r="T48" i="6" s="1"/>
  <c r="Q23" i="6"/>
  <c r="N9" i="6"/>
  <c r="Q55" i="6"/>
  <c r="N41" i="6"/>
  <c r="Q11" i="6"/>
  <c r="N61" i="6"/>
  <c r="T45" i="6"/>
  <c r="Q31" i="6"/>
  <c r="N21" i="6"/>
  <c r="M7" i="6"/>
  <c r="T25" i="6"/>
  <c r="T57" i="6"/>
  <c r="Q43" i="6"/>
  <c r="N29" i="6"/>
  <c r="T13" i="6"/>
  <c r="N5" i="6"/>
  <c r="T71" i="6"/>
  <c r="P71" i="6"/>
  <c r="L71" i="6"/>
  <c r="U71" i="6" s="1"/>
  <c r="S71" i="6"/>
  <c r="O71" i="6"/>
  <c r="R71" i="6"/>
  <c r="N71" i="6"/>
  <c r="Q71" i="6"/>
  <c r="M71" i="6"/>
  <c r="S71" i="5"/>
  <c r="O71" i="5"/>
  <c r="V71" i="5"/>
  <c r="R71" i="5"/>
  <c r="N71" i="5"/>
  <c r="U71" i="5"/>
  <c r="Q71" i="5"/>
  <c r="M71" i="5"/>
  <c r="T71" i="5"/>
  <c r="P71" i="5"/>
  <c r="V87" i="7"/>
  <c r="R87" i="7"/>
  <c r="N87" i="7"/>
  <c r="S87" i="7"/>
  <c r="U87" i="7"/>
  <c r="Q87" i="7"/>
  <c r="M87" i="7"/>
  <c r="T87" i="7"/>
  <c r="P87" i="7"/>
  <c r="O87" i="7"/>
  <c r="Q62" i="8"/>
  <c r="S87" i="8"/>
  <c r="O87" i="8"/>
  <c r="P87" i="8"/>
  <c r="R87" i="8"/>
  <c r="N87" i="8"/>
  <c r="Q87" i="8"/>
  <c r="M87" i="8"/>
  <c r="T87" i="8"/>
  <c r="L87" i="8"/>
  <c r="U87" i="8" s="1"/>
  <c r="P8" i="8"/>
  <c r="P14" i="8"/>
  <c r="T84" i="8"/>
  <c r="P84" i="8"/>
  <c r="L84" i="8"/>
  <c r="U84" i="8" s="1"/>
  <c r="S83" i="8"/>
  <c r="O83" i="8"/>
  <c r="Q82" i="8"/>
  <c r="M82" i="8"/>
  <c r="S84" i="8"/>
  <c r="O84" i="8"/>
  <c r="R83" i="8"/>
  <c r="N83" i="8"/>
  <c r="T82" i="8"/>
  <c r="P82" i="8"/>
  <c r="L82" i="8"/>
  <c r="U82" i="8" s="1"/>
  <c r="Q84" i="8"/>
  <c r="T83" i="8"/>
  <c r="L83" i="8"/>
  <c r="U83" i="8" s="1"/>
  <c r="N82" i="8"/>
  <c r="L85" i="8"/>
  <c r="U85" i="8" s="1"/>
  <c r="R82" i="8"/>
  <c r="N84" i="8"/>
  <c r="Q83" i="8"/>
  <c r="S82" i="8"/>
  <c r="M84" i="8"/>
  <c r="P83" i="8"/>
  <c r="O82" i="8"/>
  <c r="R84" i="8"/>
  <c r="M83" i="8"/>
  <c r="U84" i="7"/>
  <c r="Q84" i="7"/>
  <c r="M84" i="7"/>
  <c r="T83" i="7"/>
  <c r="P83" i="7"/>
  <c r="V82" i="7"/>
  <c r="R82" i="7"/>
  <c r="N82" i="7"/>
  <c r="M85" i="7"/>
  <c r="W85" i="7" s="1"/>
  <c r="T84" i="7"/>
  <c r="P84" i="7"/>
  <c r="S83" i="7"/>
  <c r="O83" i="7"/>
  <c r="U82" i="7"/>
  <c r="Q82" i="7"/>
  <c r="M82" i="7"/>
  <c r="S84" i="7"/>
  <c r="V83" i="7"/>
  <c r="N83" i="7"/>
  <c r="P82" i="7"/>
  <c r="O84" i="7"/>
  <c r="R83" i="7"/>
  <c r="T82" i="7"/>
  <c r="R84" i="7"/>
  <c r="U83" i="7"/>
  <c r="M83" i="7"/>
  <c r="O82" i="7"/>
  <c r="V84" i="7"/>
  <c r="N84" i="7"/>
  <c r="Q83" i="7"/>
  <c r="S82" i="7"/>
  <c r="R4" i="8"/>
  <c r="N78" i="8"/>
  <c r="V67" i="5"/>
  <c r="R67" i="5"/>
  <c r="N67" i="5"/>
  <c r="T66" i="5"/>
  <c r="P66" i="5"/>
  <c r="T67" i="5"/>
  <c r="P67" i="5"/>
  <c r="V66" i="5"/>
  <c r="R66" i="5"/>
  <c r="N66" i="5"/>
  <c r="O67" i="5"/>
  <c r="Q66" i="5"/>
  <c r="U67" i="5"/>
  <c r="M67" i="5"/>
  <c r="O66" i="5"/>
  <c r="M69" i="5"/>
  <c r="W69" i="5" s="1"/>
  <c r="S67" i="5"/>
  <c r="U66" i="5"/>
  <c r="M66" i="5"/>
  <c r="Q67" i="5"/>
  <c r="S66" i="5"/>
  <c r="S67" i="6"/>
  <c r="O67" i="6"/>
  <c r="Q66" i="6"/>
  <c r="M66" i="6"/>
  <c r="L69" i="6"/>
  <c r="U69" i="6" s="1"/>
  <c r="Q67" i="6"/>
  <c r="M67" i="6"/>
  <c r="S66" i="6"/>
  <c r="O66" i="6"/>
  <c r="T67" i="6"/>
  <c r="L67" i="6"/>
  <c r="U67" i="6" s="1"/>
  <c r="N66" i="6"/>
  <c r="R67" i="6"/>
  <c r="T66" i="6"/>
  <c r="L66" i="6"/>
  <c r="U66" i="6" s="1"/>
  <c r="L65" i="6"/>
  <c r="P66" i="6"/>
  <c r="P67" i="6"/>
  <c r="R66" i="6"/>
  <c r="N67" i="6"/>
  <c r="W67" i="4"/>
  <c r="S67" i="4"/>
  <c r="O67" i="4"/>
  <c r="U66" i="4"/>
  <c r="Q66" i="4"/>
  <c r="N69" i="4"/>
  <c r="U67" i="4"/>
  <c r="Q67" i="4"/>
  <c r="W66" i="4"/>
  <c r="S66" i="4"/>
  <c r="O66" i="4"/>
  <c r="R67" i="4"/>
  <c r="T66" i="4"/>
  <c r="P67" i="4"/>
  <c r="R66" i="4"/>
  <c r="V67" i="4"/>
  <c r="N67" i="4"/>
  <c r="P66" i="4"/>
  <c r="T67" i="4"/>
  <c r="V66" i="4"/>
  <c r="N66" i="4"/>
  <c r="L16" i="6"/>
  <c r="S6" i="4"/>
  <c r="W71" i="4"/>
  <c r="S71" i="4"/>
  <c r="O71" i="4"/>
  <c r="V71" i="4"/>
  <c r="N71" i="4"/>
  <c r="U71" i="4"/>
  <c r="Q71" i="4"/>
  <c r="T71" i="4"/>
  <c r="P71" i="4"/>
  <c r="R71" i="4"/>
  <c r="W2" i="4"/>
  <c r="V66" i="7"/>
  <c r="R66" i="7"/>
  <c r="N66" i="7"/>
  <c r="Q66" i="7"/>
  <c r="T66" i="7"/>
  <c r="P66" i="7"/>
  <c r="S66" i="7"/>
  <c r="O66" i="7"/>
  <c r="U66" i="7"/>
  <c r="M66" i="7"/>
  <c r="S66" i="8"/>
  <c r="O66" i="8"/>
  <c r="R66" i="8"/>
  <c r="Q66" i="8"/>
  <c r="M66" i="8"/>
  <c r="T66" i="8"/>
  <c r="P66" i="8"/>
  <c r="L66" i="8"/>
  <c r="U66" i="8" s="1"/>
  <c r="N66" i="8"/>
  <c r="S6" i="8"/>
  <c r="L16" i="8"/>
  <c r="O44" i="8"/>
  <c r="N51" i="8"/>
  <c r="L64" i="8"/>
  <c r="L80" i="8"/>
  <c r="R8" i="4"/>
  <c r="L2" i="8"/>
  <c r="U2" i="8" s="1"/>
  <c r="T50" i="5"/>
  <c r="P50" i="5"/>
  <c r="S50" i="5"/>
  <c r="O50" i="5"/>
  <c r="V50" i="5"/>
  <c r="R50" i="5"/>
  <c r="N50" i="5"/>
  <c r="U50" i="5"/>
  <c r="Q50" i="5"/>
  <c r="M50" i="5"/>
  <c r="Q50" i="6"/>
  <c r="M50" i="6"/>
  <c r="T50" i="6"/>
  <c r="P50" i="6"/>
  <c r="L50" i="6"/>
  <c r="U50" i="6" s="1"/>
  <c r="S50" i="6"/>
  <c r="O50" i="6"/>
  <c r="R50" i="6"/>
  <c r="N50" i="6"/>
  <c r="V50" i="7"/>
  <c r="R50" i="7"/>
  <c r="N50" i="7"/>
  <c r="U50" i="7"/>
  <c r="Q50" i="7"/>
  <c r="M50" i="7"/>
  <c r="T50" i="7"/>
  <c r="P50" i="7"/>
  <c r="S50" i="7"/>
  <c r="O50" i="7"/>
  <c r="P36" i="8"/>
  <c r="S50" i="8"/>
  <c r="O50" i="8"/>
  <c r="R50" i="8"/>
  <c r="N50" i="8"/>
  <c r="Q50" i="8"/>
  <c r="M50" i="8"/>
  <c r="T50" i="8"/>
  <c r="P50" i="8"/>
  <c r="L50" i="8"/>
  <c r="U50" i="8" s="1"/>
  <c r="L32" i="8"/>
  <c r="W50" i="4"/>
  <c r="S50" i="4"/>
  <c r="O50" i="4"/>
  <c r="V50" i="4"/>
  <c r="R50" i="4"/>
  <c r="N50" i="4"/>
  <c r="U50" i="4"/>
  <c r="Q50" i="4"/>
  <c r="T50" i="4"/>
  <c r="P50" i="4"/>
  <c r="S2" i="4"/>
  <c r="P2" i="8"/>
  <c r="Q46" i="5"/>
  <c r="T34" i="5"/>
  <c r="P34" i="5"/>
  <c r="V34" i="5"/>
  <c r="U34" i="5"/>
  <c r="M34" i="5"/>
  <c r="S34" i="5"/>
  <c r="O34" i="5"/>
  <c r="R34" i="5"/>
  <c r="N34" i="5"/>
  <c r="Q34" i="5"/>
  <c r="N46" i="5"/>
  <c r="V62" i="5"/>
  <c r="P60" i="5"/>
  <c r="Q56" i="5"/>
  <c r="T52" i="5"/>
  <c r="N44" i="5"/>
  <c r="O40" i="5"/>
  <c r="R36" i="5"/>
  <c r="S30" i="5"/>
  <c r="V26" i="5"/>
  <c r="P24" i="5"/>
  <c r="Q20" i="5"/>
  <c r="T14" i="5"/>
  <c r="U10" i="5"/>
  <c r="N8" i="5"/>
  <c r="O4" i="5"/>
  <c r="R2" i="5"/>
  <c r="N62" i="5"/>
  <c r="O58" i="5"/>
  <c r="R54" i="5"/>
  <c r="S51" i="5"/>
  <c r="V44" i="5"/>
  <c r="P42" i="5"/>
  <c r="Q38" i="5"/>
  <c r="T35" i="5"/>
  <c r="U28" i="5"/>
  <c r="N26" i="5"/>
  <c r="O22" i="5"/>
  <c r="R19" i="5"/>
  <c r="S12" i="5"/>
  <c r="V8" i="5"/>
  <c r="P6" i="5"/>
  <c r="P3" i="5"/>
  <c r="R46" i="5"/>
  <c r="T3" i="5"/>
  <c r="V19" i="5"/>
  <c r="T42" i="5"/>
  <c r="S4" i="5"/>
  <c r="U20" i="5"/>
  <c r="V36" i="5"/>
  <c r="W34" i="4"/>
  <c r="S34" i="4"/>
  <c r="O34" i="4"/>
  <c r="T34" i="4"/>
  <c r="V34" i="4"/>
  <c r="R34" i="4"/>
  <c r="N34" i="4"/>
  <c r="U34" i="4"/>
  <c r="Q34" i="4"/>
  <c r="P34" i="4"/>
  <c r="P62" i="4"/>
  <c r="Q60" i="4"/>
  <c r="R58" i="4"/>
  <c r="S56" i="4"/>
  <c r="T54" i="4"/>
  <c r="U52" i="4"/>
  <c r="V51" i="4"/>
  <c r="W46" i="4"/>
  <c r="O46" i="4"/>
  <c r="P44" i="4"/>
  <c r="Q42" i="4"/>
  <c r="R40" i="4"/>
  <c r="S38" i="4"/>
  <c r="T36" i="4"/>
  <c r="U35" i="4"/>
  <c r="V30" i="4"/>
  <c r="W28" i="4"/>
  <c r="O28" i="4"/>
  <c r="P26" i="4"/>
  <c r="Q24" i="4"/>
  <c r="R22" i="4"/>
  <c r="S20" i="4"/>
  <c r="T19" i="4"/>
  <c r="U14" i="4"/>
  <c r="V12" i="4"/>
  <c r="W10" i="4"/>
  <c r="O10" i="4"/>
  <c r="P8" i="4"/>
  <c r="Q6" i="4"/>
  <c r="R4" i="4"/>
  <c r="S3" i="4"/>
  <c r="U2" i="4"/>
  <c r="V62" i="4"/>
  <c r="W60" i="4"/>
  <c r="O60" i="4"/>
  <c r="P58" i="4"/>
  <c r="Q56" i="4"/>
  <c r="R54" i="4"/>
  <c r="S52" i="4"/>
  <c r="T51" i="4"/>
  <c r="U46" i="4"/>
  <c r="V44" i="4"/>
  <c r="W42" i="4"/>
  <c r="O42" i="4"/>
  <c r="P40" i="4"/>
  <c r="Q38" i="4"/>
  <c r="R36" i="4"/>
  <c r="S35" i="4"/>
  <c r="T30" i="4"/>
  <c r="U28" i="4"/>
  <c r="V26" i="4"/>
  <c r="W24" i="4"/>
  <c r="O24" i="4"/>
  <c r="P22" i="4"/>
  <c r="Q20" i="4"/>
  <c r="R19" i="4"/>
  <c r="S14" i="4"/>
  <c r="T12" i="4"/>
  <c r="U10" i="4"/>
  <c r="V8" i="4"/>
  <c r="W6" i="4"/>
  <c r="O6" i="4"/>
  <c r="P4" i="4"/>
  <c r="Q3" i="4"/>
  <c r="T62" i="4"/>
  <c r="U60" i="4"/>
  <c r="V58" i="4"/>
  <c r="W56" i="4"/>
  <c r="O56" i="4"/>
  <c r="P54" i="4"/>
  <c r="Q52" i="4"/>
  <c r="R51" i="4"/>
  <c r="S46" i="4"/>
  <c r="T44" i="4"/>
  <c r="U42" i="4"/>
  <c r="V40" i="4"/>
  <c r="W38" i="4"/>
  <c r="O38" i="4"/>
  <c r="P36" i="4"/>
  <c r="Q35" i="4"/>
  <c r="R30" i="4"/>
  <c r="S28" i="4"/>
  <c r="T26" i="4"/>
  <c r="U24" i="4"/>
  <c r="V22" i="4"/>
  <c r="W20" i="4"/>
  <c r="O20" i="4"/>
  <c r="P19" i="4"/>
  <c r="Q14" i="4"/>
  <c r="R12" i="4"/>
  <c r="S10" i="4"/>
  <c r="T8" i="4"/>
  <c r="U6" i="4"/>
  <c r="V4" i="4"/>
  <c r="W3" i="4"/>
  <c r="O3" i="4"/>
  <c r="Q2" i="4"/>
  <c r="R62" i="4"/>
  <c r="S60" i="4"/>
  <c r="T58" i="4"/>
  <c r="U56" i="4"/>
  <c r="V54" i="4"/>
  <c r="W52" i="4"/>
  <c r="O52" i="4"/>
  <c r="P51" i="4"/>
  <c r="Q46" i="4"/>
  <c r="R44" i="4"/>
  <c r="S42" i="4"/>
  <c r="T40" i="4"/>
  <c r="U38" i="4"/>
  <c r="V36" i="4"/>
  <c r="W35" i="4"/>
  <c r="O35" i="4"/>
  <c r="P30" i="4"/>
  <c r="Q28" i="4"/>
  <c r="R26" i="4"/>
  <c r="S24" i="4"/>
  <c r="T22" i="4"/>
  <c r="U20" i="4"/>
  <c r="V19" i="4"/>
  <c r="W14" i="4"/>
  <c r="O14" i="4"/>
  <c r="P12" i="4"/>
  <c r="N2" i="5"/>
  <c r="T6" i="5"/>
  <c r="P14" i="5"/>
  <c r="S22" i="5"/>
  <c r="O30" i="5"/>
  <c r="U38" i="5"/>
  <c r="V54" i="5"/>
  <c r="R62" i="5"/>
  <c r="U3" i="4"/>
  <c r="Q10" i="4"/>
  <c r="Q10" i="5"/>
  <c r="R26" i="5"/>
  <c r="N36" i="5"/>
  <c r="P52" i="5"/>
  <c r="S58" i="5"/>
  <c r="O12" i="5"/>
  <c r="Q28" i="5"/>
  <c r="R44" i="5"/>
  <c r="N54" i="5"/>
  <c r="T60" i="5"/>
  <c r="V2" i="5"/>
  <c r="R8" i="5"/>
  <c r="N19" i="5"/>
  <c r="T24" i="5"/>
  <c r="P35" i="5"/>
  <c r="S40" i="5"/>
  <c r="O51" i="5"/>
  <c r="U56" i="5"/>
  <c r="O2" i="4"/>
  <c r="T4" i="4"/>
  <c r="M48" i="5"/>
  <c r="L32" i="6"/>
  <c r="L48" i="6"/>
  <c r="M2" i="8"/>
  <c r="R22" i="8"/>
  <c r="Q28" i="8"/>
  <c r="L48" i="8"/>
  <c r="Q34" i="6"/>
  <c r="M34" i="6"/>
  <c r="S34" i="6"/>
  <c r="N34" i="6"/>
  <c r="T34" i="6"/>
  <c r="P34" i="6"/>
  <c r="L34" i="6"/>
  <c r="U34" i="6" s="1"/>
  <c r="O34" i="6"/>
  <c r="R34" i="6"/>
  <c r="V34" i="7"/>
  <c r="R34" i="7"/>
  <c r="N34" i="7"/>
  <c r="O34" i="7"/>
  <c r="U34" i="7"/>
  <c r="Q34" i="7"/>
  <c r="M34" i="7"/>
  <c r="T34" i="7"/>
  <c r="P34" i="7"/>
  <c r="S34" i="7"/>
  <c r="S34" i="8"/>
  <c r="O34" i="8"/>
  <c r="P34" i="8"/>
  <c r="R34" i="8"/>
  <c r="N34" i="8"/>
  <c r="Q34" i="8"/>
  <c r="M34" i="8"/>
  <c r="T34" i="8"/>
  <c r="L34" i="8"/>
  <c r="U34" i="8" s="1"/>
  <c r="S3" i="8"/>
  <c r="O20" i="8"/>
  <c r="W18" i="4"/>
  <c r="S18" i="4"/>
  <c r="O18" i="4"/>
  <c r="Q18" i="4"/>
  <c r="P18" i="4"/>
  <c r="V18" i="4"/>
  <c r="R18" i="4"/>
  <c r="N18" i="4"/>
  <c r="U18" i="4"/>
  <c r="T18" i="4"/>
  <c r="N62" i="4"/>
  <c r="N58" i="4"/>
  <c r="N54" i="4"/>
  <c r="N48" i="4"/>
  <c r="N44" i="4"/>
  <c r="N40" i="4"/>
  <c r="N36" i="4"/>
  <c r="N30" i="4"/>
  <c r="N26" i="4"/>
  <c r="N22" i="4"/>
  <c r="N16" i="4"/>
  <c r="N12" i="4"/>
  <c r="N8" i="4"/>
  <c r="N4" i="4"/>
  <c r="N72" i="4"/>
  <c r="N61" i="4"/>
  <c r="N57" i="4"/>
  <c r="N53" i="4"/>
  <c r="N47" i="4"/>
  <c r="N43" i="4"/>
  <c r="N39" i="4"/>
  <c r="N35" i="4"/>
  <c r="N29" i="4"/>
  <c r="N25" i="4"/>
  <c r="N21" i="4"/>
  <c r="N15" i="4"/>
  <c r="N11" i="4"/>
  <c r="N7" i="4"/>
  <c r="N63" i="4"/>
  <c r="N55" i="4"/>
  <c r="N45" i="4"/>
  <c r="N37" i="4"/>
  <c r="N27" i="4"/>
  <c r="N19" i="4"/>
  <c r="N9" i="4"/>
  <c r="N60" i="4"/>
  <c r="N52" i="4"/>
  <c r="N42" i="4"/>
  <c r="N32" i="4"/>
  <c r="N24" i="4"/>
  <c r="N14" i="4"/>
  <c r="N6" i="4"/>
  <c r="N64" i="4"/>
  <c r="N46" i="4"/>
  <c r="N28" i="4"/>
  <c r="N10" i="4"/>
  <c r="N59" i="4"/>
  <c r="N41" i="4"/>
  <c r="N23" i="4"/>
  <c r="N5" i="4"/>
  <c r="N56" i="4"/>
  <c r="N38" i="4"/>
  <c r="N20" i="4"/>
  <c r="N51" i="4"/>
  <c r="N31" i="4"/>
  <c r="N13" i="4"/>
  <c r="M32" i="5"/>
  <c r="M2" i="5"/>
  <c r="U2" i="5"/>
  <c r="S3" i="5"/>
  <c r="R4" i="5"/>
  <c r="Q6" i="5"/>
  <c r="O8" i="5"/>
  <c r="P10" i="5"/>
  <c r="N12" i="5"/>
  <c r="V12" i="5"/>
  <c r="U14" i="5"/>
  <c r="S19" i="5"/>
  <c r="T20" i="5"/>
  <c r="R22" i="5"/>
  <c r="Q24" i="5"/>
  <c r="O26" i="5"/>
  <c r="P28" i="5"/>
  <c r="N30" i="5"/>
  <c r="V30" i="5"/>
  <c r="U35" i="5"/>
  <c r="S36" i="5"/>
  <c r="T38" i="5"/>
  <c r="R40" i="5"/>
  <c r="Q42" i="5"/>
  <c r="O44" i="5"/>
  <c r="N51" i="5"/>
  <c r="V51" i="5"/>
  <c r="U52" i="5"/>
  <c r="S54" i="5"/>
  <c r="T56" i="5"/>
  <c r="R58" i="5"/>
  <c r="Q60" i="5"/>
  <c r="O62" i="5"/>
  <c r="N2" i="4"/>
  <c r="R2" i="4"/>
  <c r="V2" i="4"/>
  <c r="P3" i="4"/>
  <c r="T3" i="4"/>
  <c r="O4" i="4"/>
  <c r="S4" i="4"/>
  <c r="W4" i="4"/>
  <c r="R6" i="4"/>
  <c r="V6" i="4"/>
  <c r="Q8" i="4"/>
  <c r="U8" i="4"/>
  <c r="P10" i="4"/>
  <c r="T10" i="4"/>
  <c r="O12" i="4"/>
  <c r="S12" i="4"/>
  <c r="W12" i="4"/>
  <c r="R14" i="4"/>
  <c r="V14" i="4"/>
  <c r="Q19" i="4"/>
  <c r="U19" i="4"/>
  <c r="P20" i="4"/>
  <c r="T20" i="4"/>
  <c r="O22" i="4"/>
  <c r="S22" i="4"/>
  <c r="W22" i="4"/>
  <c r="R24" i="4"/>
  <c r="V24" i="4"/>
  <c r="Q26" i="4"/>
  <c r="U26" i="4"/>
  <c r="P28" i="4"/>
  <c r="T28" i="4"/>
  <c r="O30" i="4"/>
  <c r="S30" i="4"/>
  <c r="W30" i="4"/>
  <c r="R35" i="4"/>
  <c r="V35" i="4"/>
  <c r="Q36" i="4"/>
  <c r="U36" i="4"/>
  <c r="P38" i="4"/>
  <c r="T38" i="4"/>
  <c r="O40" i="4"/>
  <c r="S40" i="4"/>
  <c r="W40" i="4"/>
  <c r="R42" i="4"/>
  <c r="V42" i="4"/>
  <c r="Q44" i="4"/>
  <c r="U44" i="4"/>
  <c r="P46" i="4"/>
  <c r="T46" i="4"/>
  <c r="O51" i="4"/>
  <c r="S51" i="4"/>
  <c r="W51" i="4"/>
  <c r="R52" i="4"/>
  <c r="V52" i="4"/>
  <c r="Q54" i="4"/>
  <c r="U54" i="4"/>
  <c r="P56" i="4"/>
  <c r="T56" i="4"/>
  <c r="O58" i="4"/>
  <c r="S58" i="4"/>
  <c r="W58" i="4"/>
  <c r="R60" i="4"/>
  <c r="V60" i="4"/>
  <c r="Q62" i="4"/>
  <c r="U62" i="4"/>
  <c r="T46" i="5"/>
  <c r="T18" i="5"/>
  <c r="P18" i="5"/>
  <c r="N18" i="5"/>
  <c r="Q18" i="5"/>
  <c r="S18" i="5"/>
  <c r="O18" i="5"/>
  <c r="V18" i="5"/>
  <c r="R18" i="5"/>
  <c r="U18" i="5"/>
  <c r="M18" i="5"/>
  <c r="M62" i="5"/>
  <c r="M58" i="5"/>
  <c r="M54" i="5"/>
  <c r="M45" i="5"/>
  <c r="M41" i="5"/>
  <c r="M37" i="5"/>
  <c r="M30" i="5"/>
  <c r="M26" i="5"/>
  <c r="M22" i="5"/>
  <c r="M16" i="5"/>
  <c r="M12" i="5"/>
  <c r="M8" i="5"/>
  <c r="M4" i="5"/>
  <c r="M61" i="5"/>
  <c r="M57" i="5"/>
  <c r="M53" i="5"/>
  <c r="M44" i="5"/>
  <c r="M40" i="5"/>
  <c r="M36" i="5"/>
  <c r="M29" i="5"/>
  <c r="M25" i="5"/>
  <c r="M21" i="5"/>
  <c r="M15" i="5"/>
  <c r="M11" i="5"/>
  <c r="M7" i="5"/>
  <c r="M63" i="5"/>
  <c r="M55" i="5"/>
  <c r="M46" i="5"/>
  <c r="M38" i="5"/>
  <c r="M27" i="5"/>
  <c r="M19" i="5"/>
  <c r="M9" i="5"/>
  <c r="M60" i="5"/>
  <c r="M52" i="5"/>
  <c r="M43" i="5"/>
  <c r="M35" i="5"/>
  <c r="M24" i="5"/>
  <c r="M14" i="5"/>
  <c r="M6" i="5"/>
  <c r="M56" i="5"/>
  <c r="M39" i="5"/>
  <c r="M20" i="5"/>
  <c r="M51" i="5"/>
  <c r="M31" i="5"/>
  <c r="M13" i="5"/>
  <c r="M72" i="5"/>
  <c r="M47" i="5"/>
  <c r="M28" i="5"/>
  <c r="M10" i="5"/>
  <c r="M59" i="5"/>
  <c r="M42" i="5"/>
  <c r="M23" i="5"/>
  <c r="M5" i="5"/>
  <c r="U46" i="5"/>
  <c r="M64" i="5"/>
  <c r="Q2" i="5"/>
  <c r="O3" i="5"/>
  <c r="N4" i="5"/>
  <c r="V4" i="5"/>
  <c r="U6" i="5"/>
  <c r="S8" i="5"/>
  <c r="T10" i="5"/>
  <c r="R12" i="5"/>
  <c r="Q14" i="5"/>
  <c r="O19" i="5"/>
  <c r="P20" i="5"/>
  <c r="N22" i="5"/>
  <c r="V22" i="5"/>
  <c r="U24" i="5"/>
  <c r="S26" i="5"/>
  <c r="T28" i="5"/>
  <c r="R30" i="5"/>
  <c r="Q35" i="5"/>
  <c r="O36" i="5"/>
  <c r="P38" i="5"/>
  <c r="N40" i="5"/>
  <c r="V40" i="5"/>
  <c r="U42" i="5"/>
  <c r="S44" i="5"/>
  <c r="R51" i="5"/>
  <c r="Q52" i="5"/>
  <c r="O54" i="5"/>
  <c r="P56" i="5"/>
  <c r="N58" i="5"/>
  <c r="V58" i="5"/>
  <c r="U60" i="5"/>
  <c r="S62" i="5"/>
  <c r="P2" i="4"/>
  <c r="T2" i="4"/>
  <c r="N3" i="4"/>
  <c r="R3" i="4"/>
  <c r="V3" i="4"/>
  <c r="Q4" i="4"/>
  <c r="U4" i="4"/>
  <c r="P6" i="4"/>
  <c r="T6" i="4"/>
  <c r="O8" i="4"/>
  <c r="S8" i="4"/>
  <c r="W8" i="4"/>
  <c r="R10" i="4"/>
  <c r="V10" i="4"/>
  <c r="Q12" i="4"/>
  <c r="U12" i="4"/>
  <c r="P14" i="4"/>
  <c r="T14" i="4"/>
  <c r="O19" i="4"/>
  <c r="S19" i="4"/>
  <c r="W19" i="4"/>
  <c r="R20" i="4"/>
  <c r="V20" i="4"/>
  <c r="Q22" i="4"/>
  <c r="U22" i="4"/>
  <c r="P24" i="4"/>
  <c r="T24" i="4"/>
  <c r="O26" i="4"/>
  <c r="S26" i="4"/>
  <c r="W26" i="4"/>
  <c r="R28" i="4"/>
  <c r="V28" i="4"/>
  <c r="Q30" i="4"/>
  <c r="U30" i="4"/>
  <c r="P35" i="4"/>
  <c r="T35" i="4"/>
  <c r="O36" i="4"/>
  <c r="S36" i="4"/>
  <c r="W36" i="4"/>
  <c r="R38" i="4"/>
  <c r="V38" i="4"/>
  <c r="Q40" i="4"/>
  <c r="U40" i="4"/>
  <c r="P42" i="4"/>
  <c r="T42" i="4"/>
  <c r="O44" i="4"/>
  <c r="S44" i="4"/>
  <c r="W44" i="4"/>
  <c r="R46" i="4"/>
  <c r="V46" i="4"/>
  <c r="Q51" i="4"/>
  <c r="U51" i="4"/>
  <c r="P52" i="4"/>
  <c r="T52" i="4"/>
  <c r="O54" i="4"/>
  <c r="S54" i="4"/>
  <c r="W54" i="4"/>
  <c r="R56" i="4"/>
  <c r="V56" i="4"/>
  <c r="Q58" i="4"/>
  <c r="U58" i="4"/>
  <c r="P60" i="4"/>
  <c r="T60" i="4"/>
  <c r="O62" i="4"/>
  <c r="S62" i="4"/>
  <c r="W62" i="4"/>
  <c r="V46" i="5"/>
  <c r="R60" i="6"/>
  <c r="Q18" i="6"/>
  <c r="M18" i="6"/>
  <c r="O18" i="6"/>
  <c r="R18" i="6"/>
  <c r="T18" i="6"/>
  <c r="P18" i="6"/>
  <c r="L18" i="6"/>
  <c r="U18" i="6" s="1"/>
  <c r="S18" i="6"/>
  <c r="N18" i="6"/>
  <c r="L63" i="6"/>
  <c r="U63" i="6" s="1"/>
  <c r="L60" i="6"/>
  <c r="U60" i="6" s="1"/>
  <c r="L56" i="6"/>
  <c r="U56" i="6" s="1"/>
  <c r="L52" i="6"/>
  <c r="U52" i="6" s="1"/>
  <c r="L47" i="6"/>
  <c r="U47" i="6" s="1"/>
  <c r="L43" i="6"/>
  <c r="U43" i="6" s="1"/>
  <c r="L39" i="6"/>
  <c r="U39" i="6" s="1"/>
  <c r="L35" i="6"/>
  <c r="U35" i="6" s="1"/>
  <c r="L28" i="6"/>
  <c r="U28" i="6" s="1"/>
  <c r="L24" i="6"/>
  <c r="U24" i="6" s="1"/>
  <c r="L20" i="6"/>
  <c r="U20" i="6" s="1"/>
  <c r="L13" i="6"/>
  <c r="U13" i="6" s="1"/>
  <c r="L9" i="6"/>
  <c r="U9" i="6" s="1"/>
  <c r="L5" i="6"/>
  <c r="U5" i="6" s="1"/>
  <c r="M22" i="6"/>
  <c r="M26" i="6"/>
  <c r="M30" i="6"/>
  <c r="M51" i="6"/>
  <c r="L62" i="6"/>
  <c r="U62" i="6" s="1"/>
  <c r="L59" i="6"/>
  <c r="U59" i="6" s="1"/>
  <c r="L55" i="6"/>
  <c r="U55" i="6" s="1"/>
  <c r="L51" i="6"/>
  <c r="U51" i="6" s="1"/>
  <c r="L46" i="6"/>
  <c r="U46" i="6" s="1"/>
  <c r="L42" i="6"/>
  <c r="U42" i="6" s="1"/>
  <c r="L38" i="6"/>
  <c r="U38" i="6" s="1"/>
  <c r="L31" i="6"/>
  <c r="U31" i="6" s="1"/>
  <c r="L27" i="6"/>
  <c r="U27" i="6" s="1"/>
  <c r="L23" i="6"/>
  <c r="U23" i="6" s="1"/>
  <c r="L19" i="6"/>
  <c r="U19" i="6" s="1"/>
  <c r="L12" i="6"/>
  <c r="U12" i="6" s="1"/>
  <c r="L8" i="6"/>
  <c r="U8" i="6" s="1"/>
  <c r="L4" i="6"/>
  <c r="U4" i="6" s="1"/>
  <c r="M4" i="6"/>
  <c r="M8" i="6"/>
  <c r="M12" i="6"/>
  <c r="M19" i="6"/>
  <c r="M38" i="6"/>
  <c r="M42" i="6"/>
  <c r="M46" i="6"/>
  <c r="M52" i="6"/>
  <c r="M56" i="6"/>
  <c r="M60" i="6"/>
  <c r="L57" i="6"/>
  <c r="U57" i="6" s="1"/>
  <c r="L40" i="6"/>
  <c r="U40" i="6" s="1"/>
  <c r="L29" i="6"/>
  <c r="U29" i="6" s="1"/>
  <c r="L21" i="6"/>
  <c r="U21" i="6" s="1"/>
  <c r="L10" i="6"/>
  <c r="U10" i="6" s="1"/>
  <c r="M14" i="6"/>
  <c r="M28" i="6"/>
  <c r="M36" i="6"/>
  <c r="L72" i="6"/>
  <c r="L54" i="6"/>
  <c r="U54" i="6" s="1"/>
  <c r="L45" i="6"/>
  <c r="U45" i="6" s="1"/>
  <c r="L37" i="6"/>
  <c r="L26" i="6"/>
  <c r="U26" i="6" s="1"/>
  <c r="L15" i="6"/>
  <c r="U15" i="6" s="1"/>
  <c r="L7" i="6"/>
  <c r="U7" i="6" s="1"/>
  <c r="M10" i="6"/>
  <c r="M24" i="6"/>
  <c r="M62" i="6"/>
  <c r="L49" i="6"/>
  <c r="L30" i="6"/>
  <c r="U30" i="6" s="1"/>
  <c r="L11" i="6"/>
  <c r="U11" i="6" s="1"/>
  <c r="M6" i="6"/>
  <c r="M40" i="6"/>
  <c r="L64" i="6"/>
  <c r="L61" i="6"/>
  <c r="U61" i="6" s="1"/>
  <c r="L44" i="6"/>
  <c r="U44" i="6" s="1"/>
  <c r="L25" i="6"/>
  <c r="U25" i="6" s="1"/>
  <c r="L6" i="6"/>
  <c r="U6" i="6" s="1"/>
  <c r="M35" i="6"/>
  <c r="L58" i="6"/>
  <c r="U58" i="6" s="1"/>
  <c r="L41" i="6"/>
  <c r="U41" i="6" s="1"/>
  <c r="L22" i="6"/>
  <c r="U22" i="6" s="1"/>
  <c r="M20" i="6"/>
  <c r="M58" i="6"/>
  <c r="L53" i="6"/>
  <c r="U53" i="6" s="1"/>
  <c r="L36" i="6"/>
  <c r="U36" i="6" s="1"/>
  <c r="L14" i="6"/>
  <c r="U14" i="6" s="1"/>
  <c r="M44" i="6"/>
  <c r="M54" i="6"/>
  <c r="V18" i="7"/>
  <c r="R18" i="7"/>
  <c r="N18" i="7"/>
  <c r="S18" i="7"/>
  <c r="U18" i="7"/>
  <c r="Q18" i="7"/>
  <c r="M18" i="7"/>
  <c r="T18" i="7"/>
  <c r="P18" i="7"/>
  <c r="O18" i="7"/>
  <c r="S18" i="8"/>
  <c r="O18" i="8"/>
  <c r="Q18" i="8"/>
  <c r="T18" i="8"/>
  <c r="L18" i="8"/>
  <c r="U18" i="8" s="1"/>
  <c r="R18" i="8"/>
  <c r="N18" i="8"/>
  <c r="M18" i="8"/>
  <c r="P18" i="8"/>
  <c r="L77" i="8"/>
  <c r="U77" i="8" s="1"/>
  <c r="L73" i="8"/>
  <c r="U73" i="8" s="1"/>
  <c r="L69" i="8"/>
  <c r="U69" i="8" s="1"/>
  <c r="L61" i="8"/>
  <c r="U61" i="8" s="1"/>
  <c r="L57" i="8"/>
  <c r="U57" i="8" s="1"/>
  <c r="L53" i="8"/>
  <c r="U53" i="8" s="1"/>
  <c r="L46" i="8"/>
  <c r="U46" i="8" s="1"/>
  <c r="L42" i="8"/>
  <c r="U42" i="8" s="1"/>
  <c r="L38" i="8"/>
  <c r="U38" i="8" s="1"/>
  <c r="L31" i="8"/>
  <c r="U31" i="8" s="1"/>
  <c r="L27" i="8"/>
  <c r="U27" i="8" s="1"/>
  <c r="L23" i="8"/>
  <c r="U23" i="8" s="1"/>
  <c r="L19" i="8"/>
  <c r="U19" i="8" s="1"/>
  <c r="L12" i="8"/>
  <c r="U12" i="8" s="1"/>
  <c r="L8" i="8"/>
  <c r="U8" i="8" s="1"/>
  <c r="L4" i="8"/>
  <c r="U4" i="8" s="1"/>
  <c r="L88" i="8"/>
  <c r="L76" i="8"/>
  <c r="U76" i="8" s="1"/>
  <c r="L72" i="8"/>
  <c r="U72" i="8" s="1"/>
  <c r="L68" i="8"/>
  <c r="U68" i="8" s="1"/>
  <c r="L60" i="8"/>
  <c r="U60" i="8" s="1"/>
  <c r="L56" i="8"/>
  <c r="U56" i="8" s="1"/>
  <c r="L52" i="8"/>
  <c r="U52" i="8" s="1"/>
  <c r="L45" i="8"/>
  <c r="U45" i="8" s="1"/>
  <c r="L41" i="8"/>
  <c r="U41" i="8" s="1"/>
  <c r="L37" i="8"/>
  <c r="U37" i="8" s="1"/>
  <c r="L30" i="8"/>
  <c r="U30" i="8" s="1"/>
  <c r="L26" i="8"/>
  <c r="U26" i="8" s="1"/>
  <c r="L22" i="8"/>
  <c r="U22" i="8" s="1"/>
  <c r="L15" i="8"/>
  <c r="U15" i="8" s="1"/>
  <c r="L11" i="8"/>
  <c r="U11" i="8" s="1"/>
  <c r="L7" i="8"/>
  <c r="U7" i="8" s="1"/>
  <c r="M6" i="8"/>
  <c r="M14" i="8"/>
  <c r="M24" i="8"/>
  <c r="M35" i="8"/>
  <c r="M42" i="8"/>
  <c r="M52" i="8"/>
  <c r="M60" i="8"/>
  <c r="M70" i="8"/>
  <c r="M78" i="8"/>
  <c r="L78" i="8"/>
  <c r="U78" i="8" s="1"/>
  <c r="L70" i="8"/>
  <c r="U70" i="8" s="1"/>
  <c r="L62" i="8"/>
  <c r="U62" i="8" s="1"/>
  <c r="L54" i="8"/>
  <c r="U54" i="8" s="1"/>
  <c r="L43" i="8"/>
  <c r="U43" i="8" s="1"/>
  <c r="L35" i="8"/>
  <c r="U35" i="8" s="1"/>
  <c r="L24" i="8"/>
  <c r="U24" i="8" s="1"/>
  <c r="L13" i="8"/>
  <c r="U13" i="8" s="1"/>
  <c r="L5" i="8"/>
  <c r="U5" i="8" s="1"/>
  <c r="M10" i="8"/>
  <c r="M22" i="8"/>
  <c r="M36" i="8"/>
  <c r="M46" i="8"/>
  <c r="M58" i="8"/>
  <c r="M72" i="8"/>
  <c r="L75" i="8"/>
  <c r="U75" i="8" s="1"/>
  <c r="L67" i="8"/>
  <c r="U67" i="8" s="1"/>
  <c r="L59" i="8"/>
  <c r="U59" i="8" s="1"/>
  <c r="L51" i="8"/>
  <c r="U51" i="8" s="1"/>
  <c r="L40" i="8"/>
  <c r="U40" i="8" s="1"/>
  <c r="L29" i="8"/>
  <c r="U29" i="8" s="1"/>
  <c r="L21" i="8"/>
  <c r="U21" i="8" s="1"/>
  <c r="L10" i="8"/>
  <c r="U10" i="8" s="1"/>
  <c r="M12" i="8"/>
  <c r="L71" i="8"/>
  <c r="U71" i="8" s="1"/>
  <c r="L55" i="8"/>
  <c r="U55" i="8" s="1"/>
  <c r="L36" i="8"/>
  <c r="U36" i="8" s="1"/>
  <c r="L14" i="8"/>
  <c r="U14" i="8" s="1"/>
  <c r="M20" i="8"/>
  <c r="M38" i="8"/>
  <c r="M54" i="8"/>
  <c r="M68" i="8"/>
  <c r="L47" i="8"/>
  <c r="U47" i="8" s="1"/>
  <c r="L28" i="8"/>
  <c r="U28" i="8" s="1"/>
  <c r="L9" i="8"/>
  <c r="U9" i="8" s="1"/>
  <c r="M4" i="8"/>
  <c r="M26" i="8"/>
  <c r="M40" i="8"/>
  <c r="M56" i="8"/>
  <c r="M74" i="8"/>
  <c r="L79" i="8"/>
  <c r="U79" i="8" s="1"/>
  <c r="L63" i="8"/>
  <c r="U63" i="8" s="1"/>
  <c r="L44" i="8"/>
  <c r="U44" i="8" s="1"/>
  <c r="L25" i="8"/>
  <c r="U25" i="8" s="1"/>
  <c r="L6" i="8"/>
  <c r="U6" i="8" s="1"/>
  <c r="M8" i="8"/>
  <c r="M28" i="8"/>
  <c r="M44" i="8"/>
  <c r="M62" i="8"/>
  <c r="M76" i="8"/>
  <c r="L74" i="8"/>
  <c r="U74" i="8" s="1"/>
  <c r="L58" i="8"/>
  <c r="U58" i="8" s="1"/>
  <c r="L39" i="8"/>
  <c r="U39" i="8" s="1"/>
  <c r="L20" i="8"/>
  <c r="U20" i="8" s="1"/>
  <c r="M19" i="8"/>
  <c r="M30" i="8"/>
  <c r="M51" i="8"/>
  <c r="M67" i="8"/>
  <c r="N3" i="8"/>
  <c r="Q6" i="8"/>
  <c r="Q14" i="8"/>
  <c r="P26" i="8"/>
  <c r="X63" i="10"/>
  <c r="I46" i="10"/>
  <c r="I16" i="10"/>
  <c r="I31" i="10"/>
  <c r="I61" i="10"/>
  <c r="W63" i="10"/>
  <c r="D61" i="10"/>
  <c r="U63" i="10"/>
  <c r="G31" i="10"/>
  <c r="F61" i="10"/>
  <c r="H31" i="10"/>
  <c r="E16" i="10"/>
  <c r="V63" i="10"/>
  <c r="D46" i="10"/>
  <c r="P63" i="10"/>
  <c r="Y63" i="10"/>
  <c r="H61" i="10"/>
  <c r="Q63" i="10"/>
  <c r="E46" i="10"/>
  <c r="G16" i="10"/>
  <c r="T63" i="10"/>
  <c r="H46" i="10"/>
  <c r="R63" i="10"/>
  <c r="F46" i="10"/>
  <c r="F31" i="10"/>
  <c r="E31" i="10"/>
  <c r="D16" i="10"/>
  <c r="G61" i="10"/>
  <c r="H16" i="10"/>
  <c r="E61" i="10"/>
  <c r="F16" i="10"/>
  <c r="S63" i="10"/>
  <c r="G46" i="10"/>
  <c r="D31" i="10"/>
  <c r="Q20" i="7"/>
  <c r="R4" i="7"/>
  <c r="T78" i="7"/>
  <c r="U12" i="7"/>
  <c r="Q12" i="7"/>
  <c r="M70" i="7"/>
  <c r="M52" i="7"/>
  <c r="M20" i="7"/>
  <c r="M13" i="7"/>
  <c r="T12" i="7"/>
  <c r="P12" i="7"/>
  <c r="M77" i="7"/>
  <c r="M63" i="7"/>
  <c r="M55" i="7"/>
  <c r="M45" i="7"/>
  <c r="M37" i="7"/>
  <c r="M27" i="7"/>
  <c r="M19" i="7"/>
  <c r="M9" i="7"/>
  <c r="S12" i="7"/>
  <c r="O12" i="7"/>
  <c r="M36" i="7"/>
  <c r="V12" i="7"/>
  <c r="R12" i="7"/>
  <c r="M79" i="7"/>
  <c r="M75" i="7"/>
  <c r="M71" i="7"/>
  <c r="M67" i="7"/>
  <c r="M61" i="7"/>
  <c r="M57" i="7"/>
  <c r="M53" i="7"/>
  <c r="M47" i="7"/>
  <c r="M43" i="7"/>
  <c r="M39" i="7"/>
  <c r="M35" i="7"/>
  <c r="M29" i="7"/>
  <c r="M25" i="7"/>
  <c r="M21" i="7"/>
  <c r="M15" i="7"/>
  <c r="M7" i="7"/>
  <c r="M88" i="7"/>
  <c r="M73" i="7"/>
  <c r="M69" i="7"/>
  <c r="M59" i="7"/>
  <c r="M51" i="7"/>
  <c r="M41" i="7"/>
  <c r="M31" i="7"/>
  <c r="M23" i="7"/>
  <c r="M11" i="7"/>
  <c r="M5" i="7"/>
  <c r="M68" i="7"/>
  <c r="M4" i="7"/>
  <c r="T70" i="7"/>
  <c r="M3" i="7"/>
  <c r="S14" i="7"/>
  <c r="Q2" i="8"/>
  <c r="O3" i="8"/>
  <c r="R8" i="8"/>
  <c r="R10" i="8"/>
  <c r="N12" i="8"/>
  <c r="R20" i="8"/>
  <c r="P24" i="8"/>
  <c r="Q30" i="8"/>
  <c r="P44" i="8"/>
  <c r="T2" i="8"/>
  <c r="R3" i="8"/>
  <c r="Q4" i="8"/>
  <c r="S10" i="8"/>
  <c r="R19" i="8"/>
  <c r="O26" i="8"/>
  <c r="O36" i="8"/>
  <c r="R40" i="8"/>
  <c r="Q60" i="8"/>
  <c r="N2" i="8"/>
  <c r="R2" i="8"/>
  <c r="L3" i="8"/>
  <c r="U3" i="8" s="1"/>
  <c r="P3" i="8"/>
  <c r="T3" i="8"/>
  <c r="N4" i="8"/>
  <c r="T4" i="8"/>
  <c r="O6" i="8"/>
  <c r="T6" i="8"/>
  <c r="N8" i="8"/>
  <c r="S8" i="8"/>
  <c r="N10" i="8"/>
  <c r="Q12" i="8"/>
  <c r="T14" i="8"/>
  <c r="N19" i="8"/>
  <c r="S20" i="8"/>
  <c r="N22" i="8"/>
  <c r="Q24" i="8"/>
  <c r="S26" i="8"/>
  <c r="R35" i="8"/>
  <c r="O38" i="8"/>
  <c r="S46" i="8"/>
  <c r="R51" i="8"/>
  <c r="Q54" i="8"/>
  <c r="S56" i="8"/>
  <c r="S78" i="8"/>
  <c r="O78" i="8"/>
  <c r="T76" i="8"/>
  <c r="P76" i="8"/>
  <c r="Q74" i="8"/>
  <c r="R72" i="8"/>
  <c r="N72" i="8"/>
  <c r="S70" i="8"/>
  <c r="O70" i="8"/>
  <c r="T68" i="8"/>
  <c r="P68" i="8"/>
  <c r="S67" i="8"/>
  <c r="O67" i="8"/>
  <c r="R62" i="8"/>
  <c r="N62" i="8"/>
  <c r="S60" i="8"/>
  <c r="O60" i="8"/>
  <c r="T58" i="8"/>
  <c r="P58" i="8"/>
  <c r="Q56" i="8"/>
  <c r="R54" i="8"/>
  <c r="N54" i="8"/>
  <c r="S52" i="8"/>
  <c r="O52" i="8"/>
  <c r="T78" i="8"/>
  <c r="P78" i="8"/>
  <c r="Q76" i="8"/>
  <c r="R74" i="8"/>
  <c r="N74" i="8"/>
  <c r="S72" i="8"/>
  <c r="O72" i="8"/>
  <c r="T70" i="8"/>
  <c r="P70" i="8"/>
  <c r="Q68" i="8"/>
  <c r="T67" i="8"/>
  <c r="P67" i="8"/>
  <c r="S62" i="8"/>
  <c r="O62" i="8"/>
  <c r="T60" i="8"/>
  <c r="P60" i="8"/>
  <c r="Q58" i="8"/>
  <c r="R56" i="8"/>
  <c r="N56" i="8"/>
  <c r="S54" i="8"/>
  <c r="O54" i="8"/>
  <c r="T52" i="8"/>
  <c r="P52" i="8"/>
  <c r="S51" i="8"/>
  <c r="O51" i="8"/>
  <c r="R46" i="8"/>
  <c r="N46" i="8"/>
  <c r="R78" i="8"/>
  <c r="O76" i="8"/>
  <c r="O74" i="8"/>
  <c r="R70" i="8"/>
  <c r="O68" i="8"/>
  <c r="R67" i="8"/>
  <c r="P62" i="8"/>
  <c r="R58" i="8"/>
  <c r="P56" i="8"/>
  <c r="P54" i="8"/>
  <c r="Q51" i="8"/>
  <c r="P46" i="8"/>
  <c r="R44" i="8"/>
  <c r="N44" i="8"/>
  <c r="S42" i="8"/>
  <c r="O42" i="8"/>
  <c r="T40" i="8"/>
  <c r="P40" i="8"/>
  <c r="Q38" i="8"/>
  <c r="R36" i="8"/>
  <c r="N36" i="8"/>
  <c r="Q35" i="8"/>
  <c r="Q78" i="8"/>
  <c r="N76" i="8"/>
  <c r="T74" i="8"/>
  <c r="T72" i="8"/>
  <c r="Q70" i="8"/>
  <c r="N68" i="8"/>
  <c r="Q67" i="8"/>
  <c r="R60" i="8"/>
  <c r="O58" i="8"/>
  <c r="O56" i="8"/>
  <c r="R52" i="8"/>
  <c r="P51" i="8"/>
  <c r="T46" i="8"/>
  <c r="O46" i="8"/>
  <c r="Q44" i="8"/>
  <c r="R42" i="8"/>
  <c r="N42" i="8"/>
  <c r="S40" i="8"/>
  <c r="O40" i="8"/>
  <c r="T38" i="8"/>
  <c r="P38" i="8"/>
  <c r="Q36" i="8"/>
  <c r="T35" i="8"/>
  <c r="P35" i="8"/>
  <c r="S30" i="8"/>
  <c r="O30" i="8"/>
  <c r="T28" i="8"/>
  <c r="P28" i="8"/>
  <c r="S76" i="8"/>
  <c r="P74" i="8"/>
  <c r="S68" i="8"/>
  <c r="N67" i="8"/>
  <c r="N60" i="8"/>
  <c r="S58" i="8"/>
  <c r="N52" i="8"/>
  <c r="Q46" i="8"/>
  <c r="T44" i="8"/>
  <c r="T42" i="8"/>
  <c r="Q40" i="8"/>
  <c r="N38" i="8"/>
  <c r="T36" i="8"/>
  <c r="O35" i="8"/>
  <c r="T30" i="8"/>
  <c r="N30" i="8"/>
  <c r="S28" i="8"/>
  <c r="N28" i="8"/>
  <c r="R26" i="8"/>
  <c r="N26" i="8"/>
  <c r="S24" i="8"/>
  <c r="O24" i="8"/>
  <c r="T22" i="8"/>
  <c r="P22" i="8"/>
  <c r="Q20" i="8"/>
  <c r="T19" i="8"/>
  <c r="P19" i="8"/>
  <c r="S14" i="8"/>
  <c r="O14" i="8"/>
  <c r="T12" i="8"/>
  <c r="P12" i="8"/>
  <c r="Q10" i="8"/>
  <c r="R76" i="8"/>
  <c r="Q72" i="8"/>
  <c r="R68" i="8"/>
  <c r="T62" i="8"/>
  <c r="N58" i="8"/>
  <c r="T54" i="8"/>
  <c r="T51" i="8"/>
  <c r="S44" i="8"/>
  <c r="Q42" i="8"/>
  <c r="N40" i="8"/>
  <c r="S38" i="8"/>
  <c r="S36" i="8"/>
  <c r="N35" i="8"/>
  <c r="R30" i="8"/>
  <c r="R28" i="8"/>
  <c r="Q26" i="8"/>
  <c r="R24" i="8"/>
  <c r="N24" i="8"/>
  <c r="S22" i="8"/>
  <c r="O22" i="8"/>
  <c r="T20" i="8"/>
  <c r="P20" i="8"/>
  <c r="S19" i="8"/>
  <c r="O19" i="8"/>
  <c r="R14" i="8"/>
  <c r="N14" i="8"/>
  <c r="S12" i="8"/>
  <c r="O12" i="8"/>
  <c r="T10" i="8"/>
  <c r="P10" i="8"/>
  <c r="Q8" i="8"/>
  <c r="R6" i="8"/>
  <c r="N6" i="8"/>
  <c r="S4" i="8"/>
  <c r="O4" i="8"/>
  <c r="O2" i="8"/>
  <c r="S2" i="8"/>
  <c r="M3" i="8"/>
  <c r="Q3" i="8"/>
  <c r="P4" i="8"/>
  <c r="P6" i="8"/>
  <c r="O8" i="8"/>
  <c r="T8" i="8"/>
  <c r="O10" i="8"/>
  <c r="R12" i="8"/>
  <c r="Q19" i="8"/>
  <c r="N20" i="8"/>
  <c r="Q22" i="8"/>
  <c r="T24" i="8"/>
  <c r="T26" i="8"/>
  <c r="O28" i="8"/>
  <c r="P30" i="8"/>
  <c r="S35" i="8"/>
  <c r="R38" i="8"/>
  <c r="P42" i="8"/>
  <c r="Q52" i="8"/>
  <c r="T56" i="8"/>
  <c r="N70" i="8"/>
  <c r="P72" i="8"/>
  <c r="S74" i="8"/>
  <c r="Q3" i="7"/>
  <c r="S2" i="7"/>
  <c r="N4" i="7"/>
  <c r="T19" i="7"/>
  <c r="Q26" i="7"/>
  <c r="R30" i="7"/>
  <c r="V36" i="7"/>
  <c r="R8" i="7"/>
  <c r="V24" i="7"/>
  <c r="R28" i="7"/>
  <c r="U44" i="7"/>
  <c r="S51" i="7"/>
  <c r="O2" i="7"/>
  <c r="U3" i="7"/>
  <c r="R6" i="7"/>
  <c r="Q10" i="7"/>
  <c r="S22" i="7"/>
  <c r="V35" i="7"/>
  <c r="O40" i="7"/>
  <c r="Q60" i="7"/>
  <c r="T68" i="7"/>
  <c r="P2" i="7"/>
  <c r="N3" i="7"/>
  <c r="V3" i="7"/>
  <c r="S4" i="7"/>
  <c r="S6" i="7"/>
  <c r="S8" i="7"/>
  <c r="T14" i="7"/>
  <c r="O19" i="7"/>
  <c r="T20" i="7"/>
  <c r="T22" i="7"/>
  <c r="R26" i="7"/>
  <c r="V28" i="7"/>
  <c r="V30" i="7"/>
  <c r="T40" i="7"/>
  <c r="O42" i="7"/>
  <c r="T51" i="7"/>
  <c r="T60" i="7"/>
  <c r="T62" i="7"/>
  <c r="Q76" i="7"/>
  <c r="M2" i="7"/>
  <c r="Q2" i="7"/>
  <c r="U2" i="7"/>
  <c r="O3" i="7"/>
  <c r="S3" i="7"/>
  <c r="P4" i="7"/>
  <c r="T4" i="7"/>
  <c r="O6" i="7"/>
  <c r="T6" i="7"/>
  <c r="O8" i="7"/>
  <c r="U8" i="7"/>
  <c r="O10" i="7"/>
  <c r="U10" i="7"/>
  <c r="O14" i="7"/>
  <c r="P19" i="7"/>
  <c r="U20" i="7"/>
  <c r="O22" i="7"/>
  <c r="R24" i="7"/>
  <c r="U26" i="7"/>
  <c r="Q35" i="7"/>
  <c r="Q36" i="7"/>
  <c r="T38" i="7"/>
  <c r="R42" i="7"/>
  <c r="S52" i="7"/>
  <c r="O56" i="7"/>
  <c r="O67" i="7"/>
  <c r="T76" i="7"/>
  <c r="V78" i="7"/>
  <c r="R78" i="7"/>
  <c r="S76" i="7"/>
  <c r="O76" i="7"/>
  <c r="T74" i="7"/>
  <c r="P74" i="7"/>
  <c r="U72" i="7"/>
  <c r="Q72" i="7"/>
  <c r="V70" i="7"/>
  <c r="R70" i="7"/>
  <c r="N70" i="7"/>
  <c r="S68" i="7"/>
  <c r="O68" i="7"/>
  <c r="V67" i="7"/>
  <c r="R67" i="7"/>
  <c r="N67" i="7"/>
  <c r="V62" i="7"/>
  <c r="R62" i="7"/>
  <c r="S60" i="7"/>
  <c r="O60" i="7"/>
  <c r="T58" i="7"/>
  <c r="P58" i="7"/>
  <c r="U56" i="7"/>
  <c r="Q56" i="7"/>
  <c r="V54" i="7"/>
  <c r="R54" i="7"/>
  <c r="U78" i="7"/>
  <c r="Q78" i="7"/>
  <c r="V76" i="7"/>
  <c r="R76" i="7"/>
  <c r="S74" i="7"/>
  <c r="O74" i="7"/>
  <c r="T72" i="7"/>
  <c r="P72" i="7"/>
  <c r="U70" i="7"/>
  <c r="Q70" i="7"/>
  <c r="V68" i="7"/>
  <c r="R68" i="7"/>
  <c r="N68" i="7"/>
  <c r="U67" i="7"/>
  <c r="Q67" i="7"/>
  <c r="U62" i="7"/>
  <c r="Q62" i="7"/>
  <c r="V60" i="7"/>
  <c r="R60" i="7"/>
  <c r="S58" i="7"/>
  <c r="O58" i="7"/>
  <c r="T56" i="7"/>
  <c r="P56" i="7"/>
  <c r="U54" i="7"/>
  <c r="Q54" i="7"/>
  <c r="V52" i="7"/>
  <c r="R52" i="7"/>
  <c r="N52" i="7"/>
  <c r="U51" i="7"/>
  <c r="Q51" i="7"/>
  <c r="U46" i="7"/>
  <c r="Q46" i="7"/>
  <c r="O78" i="7"/>
  <c r="U76" i="7"/>
  <c r="U74" i="7"/>
  <c r="R72" i="7"/>
  <c r="O70" i="7"/>
  <c r="U68" i="7"/>
  <c r="P67" i="7"/>
  <c r="O62" i="7"/>
  <c r="U60" i="7"/>
  <c r="U58" i="7"/>
  <c r="R56" i="7"/>
  <c r="O54" i="7"/>
  <c r="U52" i="7"/>
  <c r="P52" i="7"/>
  <c r="V51" i="7"/>
  <c r="P51" i="7"/>
  <c r="T46" i="7"/>
  <c r="O46" i="7"/>
  <c r="S44" i="7"/>
  <c r="O44" i="7"/>
  <c r="T42" i="7"/>
  <c r="P42" i="7"/>
  <c r="U40" i="7"/>
  <c r="Q40" i="7"/>
  <c r="V38" i="7"/>
  <c r="R38" i="7"/>
  <c r="P78" i="7"/>
  <c r="P76" i="7"/>
  <c r="V74" i="7"/>
  <c r="S72" i="7"/>
  <c r="P70" i="7"/>
  <c r="P68" i="7"/>
  <c r="S67" i="7"/>
  <c r="P62" i="7"/>
  <c r="P60" i="7"/>
  <c r="V58" i="7"/>
  <c r="S56" i="7"/>
  <c r="P54" i="7"/>
  <c r="Q52" i="7"/>
  <c r="R51" i="7"/>
  <c r="V46" i="7"/>
  <c r="P46" i="7"/>
  <c r="T44" i="7"/>
  <c r="P44" i="7"/>
  <c r="U42" i="7"/>
  <c r="Q42" i="7"/>
  <c r="V40" i="7"/>
  <c r="R40" i="7"/>
  <c r="S38" i="7"/>
  <c r="O38" i="7"/>
  <c r="T36" i="7"/>
  <c r="P36" i="7"/>
  <c r="S35" i="7"/>
  <c r="O35" i="7"/>
  <c r="S30" i="7"/>
  <c r="O30" i="7"/>
  <c r="T28" i="7"/>
  <c r="P28" i="7"/>
  <c r="S78" i="7"/>
  <c r="R74" i="7"/>
  <c r="S70" i="7"/>
  <c r="S62" i="7"/>
  <c r="R58" i="7"/>
  <c r="S54" i="7"/>
  <c r="O52" i="7"/>
  <c r="O51" i="7"/>
  <c r="S46" i="7"/>
  <c r="Q44" i="7"/>
  <c r="V42" i="7"/>
  <c r="S40" i="7"/>
  <c r="Q38" i="7"/>
  <c r="U36" i="7"/>
  <c r="O36" i="7"/>
  <c r="U35" i="7"/>
  <c r="P35" i="7"/>
  <c r="U30" i="7"/>
  <c r="P30" i="7"/>
  <c r="U28" i="7"/>
  <c r="O28" i="7"/>
  <c r="T26" i="7"/>
  <c r="P26" i="7"/>
  <c r="U24" i="7"/>
  <c r="Q24" i="7"/>
  <c r="V22" i="7"/>
  <c r="R22" i="7"/>
  <c r="S20" i="7"/>
  <c r="O20" i="7"/>
  <c r="V19" i="7"/>
  <c r="R19" i="7"/>
  <c r="N19" i="7"/>
  <c r="V14" i="7"/>
  <c r="R14" i="7"/>
  <c r="S10" i="7"/>
  <c r="Q74" i="7"/>
  <c r="V72" i="7"/>
  <c r="T67" i="7"/>
  <c r="Q58" i="7"/>
  <c r="V56" i="7"/>
  <c r="N51" i="7"/>
  <c r="R46" i="7"/>
  <c r="V44" i="7"/>
  <c r="S42" i="7"/>
  <c r="P40" i="7"/>
  <c r="P38" i="7"/>
  <c r="S36" i="7"/>
  <c r="N36" i="7"/>
  <c r="T35" i="7"/>
  <c r="N35" i="7"/>
  <c r="T30" i="7"/>
  <c r="S28" i="7"/>
  <c r="S26" i="7"/>
  <c r="O26" i="7"/>
  <c r="T24" i="7"/>
  <c r="P24" i="7"/>
  <c r="U22" i="7"/>
  <c r="Q22" i="7"/>
  <c r="V20" i="7"/>
  <c r="R20" i="7"/>
  <c r="N20" i="7"/>
  <c r="U19" i="7"/>
  <c r="Q19" i="7"/>
  <c r="U14" i="7"/>
  <c r="Q14" i="7"/>
  <c r="V10" i="7"/>
  <c r="R10" i="7"/>
  <c r="T8" i="7"/>
  <c r="P8" i="7"/>
  <c r="U6" i="7"/>
  <c r="Q6" i="7"/>
  <c r="V4" i="7"/>
  <c r="T2" i="7"/>
  <c r="R3" i="7"/>
  <c r="O4" i="7"/>
  <c r="T10" i="7"/>
  <c r="O24" i="7"/>
  <c r="N2" i="7"/>
  <c r="R2" i="7"/>
  <c r="V2" i="7"/>
  <c r="P3" i="7"/>
  <c r="T3" i="7"/>
  <c r="Q4" i="7"/>
  <c r="U4" i="7"/>
  <c r="P6" i="7"/>
  <c r="V6" i="7"/>
  <c r="Q8" i="7"/>
  <c r="V8" i="7"/>
  <c r="P10" i="7"/>
  <c r="P14" i="7"/>
  <c r="S19" i="7"/>
  <c r="P20" i="7"/>
  <c r="P22" i="7"/>
  <c r="S24" i="7"/>
  <c r="V26" i="7"/>
  <c r="Q28" i="7"/>
  <c r="Q30" i="7"/>
  <c r="R35" i="7"/>
  <c r="R36" i="7"/>
  <c r="U38" i="7"/>
  <c r="R44" i="7"/>
  <c r="T52" i="7"/>
  <c r="T54" i="7"/>
  <c r="Q68" i="7"/>
  <c r="O72" i="7"/>
  <c r="O2" i="6"/>
  <c r="M3" i="6"/>
  <c r="R4" i="6"/>
  <c r="N12" i="6"/>
  <c r="R12" i="6"/>
  <c r="Q14" i="6"/>
  <c r="T19" i="6"/>
  <c r="Q20" i="6"/>
  <c r="T24" i="6"/>
  <c r="T30" i="6"/>
  <c r="Q46" i="6"/>
  <c r="N54" i="6"/>
  <c r="N62" i="6"/>
  <c r="N6" i="6"/>
  <c r="R6" i="6"/>
  <c r="P10" i="6"/>
  <c r="T10" i="6"/>
  <c r="O12" i="6"/>
  <c r="S12" i="6"/>
  <c r="O24" i="6"/>
  <c r="O26" i="6"/>
  <c r="R28" i="6"/>
  <c r="P56" i="6"/>
  <c r="M2" i="6"/>
  <c r="Q2" i="6"/>
  <c r="O3" i="6"/>
  <c r="S3" i="6"/>
  <c r="P4" i="6"/>
  <c r="T4" i="6"/>
  <c r="O6" i="6"/>
  <c r="S6" i="6"/>
  <c r="N8" i="6"/>
  <c r="R8" i="6"/>
  <c r="Q10" i="6"/>
  <c r="P12" i="6"/>
  <c r="T12" i="6"/>
  <c r="O14" i="6"/>
  <c r="T14" i="6"/>
  <c r="P19" i="6"/>
  <c r="P22" i="6"/>
  <c r="P24" i="6"/>
  <c r="R26" i="6"/>
  <c r="P30" i="6"/>
  <c r="N36" i="6"/>
  <c r="T40" i="6"/>
  <c r="N44" i="6"/>
  <c r="R52" i="6"/>
  <c r="Q56" i="6"/>
  <c r="T62" i="6"/>
  <c r="P62" i="6"/>
  <c r="Q60" i="6"/>
  <c r="R58" i="6"/>
  <c r="N58" i="6"/>
  <c r="S56" i="6"/>
  <c r="O56" i="6"/>
  <c r="T54" i="6"/>
  <c r="P54" i="6"/>
  <c r="Q52" i="6"/>
  <c r="T51" i="6"/>
  <c r="P51" i="6"/>
  <c r="T46" i="6"/>
  <c r="P46" i="6"/>
  <c r="Q44" i="6"/>
  <c r="R42" i="6"/>
  <c r="N42" i="6"/>
  <c r="S40" i="6"/>
  <c r="O40" i="6"/>
  <c r="T38" i="6"/>
  <c r="P38" i="6"/>
  <c r="Q36" i="6"/>
  <c r="T35" i="6"/>
  <c r="P35" i="6"/>
  <c r="S62" i="6"/>
  <c r="O62" i="6"/>
  <c r="T60" i="6"/>
  <c r="P60" i="6"/>
  <c r="Q58" i="6"/>
  <c r="R56" i="6"/>
  <c r="N56" i="6"/>
  <c r="S54" i="6"/>
  <c r="O54" i="6"/>
  <c r="T52" i="6"/>
  <c r="P52" i="6"/>
  <c r="S51" i="6"/>
  <c r="O51" i="6"/>
  <c r="S46" i="6"/>
  <c r="O46" i="6"/>
  <c r="T44" i="6"/>
  <c r="P44" i="6"/>
  <c r="Q42" i="6"/>
  <c r="R40" i="6"/>
  <c r="N40" i="6"/>
  <c r="S38" i="6"/>
  <c r="O38" i="6"/>
  <c r="T36" i="6"/>
  <c r="P36" i="6"/>
  <c r="S35" i="6"/>
  <c r="O35" i="6"/>
  <c r="R62" i="6"/>
  <c r="O60" i="6"/>
  <c r="O58" i="6"/>
  <c r="R54" i="6"/>
  <c r="O52" i="6"/>
  <c r="R51" i="6"/>
  <c r="R44" i="6"/>
  <c r="P42" i="6"/>
  <c r="P40" i="6"/>
  <c r="R36" i="6"/>
  <c r="S30" i="6"/>
  <c r="O30" i="6"/>
  <c r="T28" i="6"/>
  <c r="P28" i="6"/>
  <c r="Q26" i="6"/>
  <c r="R24" i="6"/>
  <c r="N24" i="6"/>
  <c r="S22" i="6"/>
  <c r="O22" i="6"/>
  <c r="T20" i="6"/>
  <c r="P20" i="6"/>
  <c r="S19" i="6"/>
  <c r="O19" i="6"/>
  <c r="R14" i="6"/>
  <c r="N14" i="6"/>
  <c r="Q62" i="6"/>
  <c r="N60" i="6"/>
  <c r="T58" i="6"/>
  <c r="T56" i="6"/>
  <c r="Q54" i="6"/>
  <c r="N52" i="6"/>
  <c r="Q51" i="6"/>
  <c r="R46" i="6"/>
  <c r="O44" i="6"/>
  <c r="O42" i="6"/>
  <c r="R38" i="6"/>
  <c r="O36" i="6"/>
  <c r="R35" i="6"/>
  <c r="R30" i="6"/>
  <c r="N30" i="6"/>
  <c r="S28" i="6"/>
  <c r="O28" i="6"/>
  <c r="T26" i="6"/>
  <c r="P26" i="6"/>
  <c r="Q24" i="6"/>
  <c r="R22" i="6"/>
  <c r="N22" i="6"/>
  <c r="S20" i="6"/>
  <c r="O20" i="6"/>
  <c r="R19" i="6"/>
  <c r="N19" i="6"/>
  <c r="S2" i="6"/>
  <c r="Q3" i="6"/>
  <c r="N4" i="6"/>
  <c r="Q6" i="6"/>
  <c r="P8" i="6"/>
  <c r="T8" i="6"/>
  <c r="O10" i="6"/>
  <c r="S10" i="6"/>
  <c r="T22" i="6"/>
  <c r="N26" i="6"/>
  <c r="Q28" i="6"/>
  <c r="Q35" i="6"/>
  <c r="Q38" i="6"/>
  <c r="S42" i="6"/>
  <c r="S58" i="6"/>
  <c r="L2" i="6"/>
  <c r="U2" i="6" s="1"/>
  <c r="P2" i="6"/>
  <c r="T2" i="6"/>
  <c r="N3" i="6"/>
  <c r="R3" i="6"/>
  <c r="O4" i="6"/>
  <c r="S4" i="6"/>
  <c r="Q8" i="6"/>
  <c r="S14" i="6"/>
  <c r="R20" i="6"/>
  <c r="Q40" i="6"/>
  <c r="T42" i="6"/>
  <c r="N2" i="6"/>
  <c r="R2" i="6"/>
  <c r="L3" i="6"/>
  <c r="U3" i="6" s="1"/>
  <c r="P3" i="6"/>
  <c r="T3" i="6"/>
  <c r="Q4" i="6"/>
  <c r="P6" i="6"/>
  <c r="T6" i="6"/>
  <c r="O8" i="6"/>
  <c r="S8" i="6"/>
  <c r="N10" i="6"/>
  <c r="R10" i="6"/>
  <c r="Q12" i="6"/>
  <c r="P14" i="6"/>
  <c r="Q19" i="6"/>
  <c r="N20" i="6"/>
  <c r="Q22" i="6"/>
  <c r="S24" i="6"/>
  <c r="S26" i="6"/>
  <c r="N28" i="6"/>
  <c r="Q30" i="6"/>
  <c r="N35" i="6"/>
  <c r="S36" i="6"/>
  <c r="N38" i="6"/>
  <c r="S44" i="6"/>
  <c r="N46" i="6"/>
  <c r="N51" i="6"/>
  <c r="S52" i="6"/>
  <c r="P58" i="6"/>
  <c r="S60" i="6"/>
  <c r="O2" i="5"/>
  <c r="S2" i="5"/>
  <c r="M3" i="5"/>
  <c r="Q3" i="5"/>
  <c r="U3" i="5"/>
  <c r="P4" i="5"/>
  <c r="T4" i="5"/>
  <c r="N6" i="5"/>
  <c r="R6" i="5"/>
  <c r="V6" i="5"/>
  <c r="P8" i="5"/>
  <c r="T8" i="5"/>
  <c r="N10" i="5"/>
  <c r="R10" i="5"/>
  <c r="V10" i="5"/>
  <c r="P12" i="5"/>
  <c r="T12" i="5"/>
  <c r="N14" i="5"/>
  <c r="R14" i="5"/>
  <c r="V14" i="5"/>
  <c r="P19" i="5"/>
  <c r="T19" i="5"/>
  <c r="N20" i="5"/>
  <c r="R20" i="5"/>
  <c r="V20" i="5"/>
  <c r="P22" i="5"/>
  <c r="T22" i="5"/>
  <c r="N24" i="5"/>
  <c r="R24" i="5"/>
  <c r="V24" i="5"/>
  <c r="P26" i="5"/>
  <c r="T26" i="5"/>
  <c r="N28" i="5"/>
  <c r="R28" i="5"/>
  <c r="V28" i="5"/>
  <c r="P30" i="5"/>
  <c r="T30" i="5"/>
  <c r="N35" i="5"/>
  <c r="R35" i="5"/>
  <c r="V35" i="5"/>
  <c r="P36" i="5"/>
  <c r="T36" i="5"/>
  <c r="N38" i="5"/>
  <c r="R38" i="5"/>
  <c r="V38" i="5"/>
  <c r="P40" i="5"/>
  <c r="T40" i="5"/>
  <c r="N42" i="5"/>
  <c r="R42" i="5"/>
  <c r="V42" i="5"/>
  <c r="P44" i="5"/>
  <c r="T44" i="5"/>
  <c r="P51" i="5"/>
  <c r="T51" i="5"/>
  <c r="N52" i="5"/>
  <c r="R52" i="5"/>
  <c r="V52" i="5"/>
  <c r="P54" i="5"/>
  <c r="T54" i="5"/>
  <c r="N56" i="5"/>
  <c r="R56" i="5"/>
  <c r="V56" i="5"/>
  <c r="P58" i="5"/>
  <c r="T58" i="5"/>
  <c r="N60" i="5"/>
  <c r="R60" i="5"/>
  <c r="V60" i="5"/>
  <c r="P62" i="5"/>
  <c r="T62" i="5"/>
  <c r="O46" i="5"/>
  <c r="S46" i="5"/>
  <c r="P2" i="5"/>
  <c r="T2" i="5"/>
  <c r="N3" i="5"/>
  <c r="R3" i="5"/>
  <c r="V3" i="5"/>
  <c r="Q4" i="5"/>
  <c r="U4" i="5"/>
  <c r="O6" i="5"/>
  <c r="S6" i="5"/>
  <c r="Q8" i="5"/>
  <c r="U8" i="5"/>
  <c r="O10" i="5"/>
  <c r="S10" i="5"/>
  <c r="Q12" i="5"/>
  <c r="U12" i="5"/>
  <c r="O14" i="5"/>
  <c r="S14" i="5"/>
  <c r="Q19" i="5"/>
  <c r="U19" i="5"/>
  <c r="O20" i="5"/>
  <c r="S20" i="5"/>
  <c r="Q22" i="5"/>
  <c r="U22" i="5"/>
  <c r="O24" i="5"/>
  <c r="S24" i="5"/>
  <c r="Q26" i="5"/>
  <c r="U26" i="5"/>
  <c r="O28" i="5"/>
  <c r="S28" i="5"/>
  <c r="Q30" i="5"/>
  <c r="U30" i="5"/>
  <c r="O35" i="5"/>
  <c r="S35" i="5"/>
  <c r="Q36" i="5"/>
  <c r="U36" i="5"/>
  <c r="O38" i="5"/>
  <c r="S38" i="5"/>
  <c r="Q40" i="5"/>
  <c r="U40" i="5"/>
  <c r="O42" i="5"/>
  <c r="S42" i="5"/>
  <c r="Q44" i="5"/>
  <c r="U44" i="5"/>
  <c r="Q51" i="5"/>
  <c r="U51" i="5"/>
  <c r="O52" i="5"/>
  <c r="S52" i="5"/>
  <c r="Q54" i="5"/>
  <c r="U54" i="5"/>
  <c r="O56" i="5"/>
  <c r="S56" i="5"/>
  <c r="Q58" i="5"/>
  <c r="U58" i="5"/>
  <c r="O60" i="5"/>
  <c r="S60" i="5"/>
  <c r="Q62" i="5"/>
  <c r="U62" i="5"/>
  <c r="P46" i="5"/>
  <c r="B54" i="7"/>
  <c r="B70" i="8"/>
  <c r="B38" i="8"/>
  <c r="B38" i="6"/>
  <c r="B25" i="10"/>
  <c r="B22" i="4"/>
  <c r="B40" i="10"/>
  <c r="B10" i="10"/>
  <c r="B54" i="6"/>
  <c r="B38" i="5"/>
  <c r="B22" i="7"/>
  <c r="B70" i="7"/>
  <c r="B22" i="5"/>
  <c r="B38" i="4"/>
  <c r="B54" i="4"/>
  <c r="B6" i="4"/>
  <c r="B54" i="8"/>
  <c r="B38" i="7"/>
  <c r="B6" i="7"/>
  <c r="B55" i="10"/>
  <c r="B22" i="8"/>
  <c r="B6" i="6"/>
  <c r="B6" i="5"/>
  <c r="B22" i="6"/>
  <c r="B54" i="5"/>
  <c r="B6" i="8"/>
  <c r="G44" i="20" l="1"/>
  <c r="G56" i="20" s="1"/>
  <c r="W44" i="20"/>
  <c r="W56" i="20" s="1"/>
  <c r="X44" i="20"/>
  <c r="X56" i="20" s="1"/>
  <c r="Y44" i="20"/>
  <c r="Y56" i="20" s="1"/>
  <c r="E44" i="20"/>
  <c r="E56" i="20" s="1"/>
  <c r="F44" i="20"/>
  <c r="F56" i="20" s="1"/>
  <c r="H44" i="20"/>
  <c r="H56" i="20" s="1"/>
  <c r="N24" i="7"/>
  <c r="N22" i="7"/>
  <c r="N6" i="7"/>
  <c r="N56" i="7"/>
  <c r="N72" i="7"/>
  <c r="N38" i="7"/>
  <c r="N54" i="7"/>
  <c r="M24" i="7"/>
  <c r="M22" i="7"/>
  <c r="M6" i="7"/>
  <c r="M56" i="7"/>
  <c r="M72" i="7"/>
  <c r="M38" i="7"/>
  <c r="M54" i="7"/>
  <c r="U37" i="6"/>
  <c r="U48" i="6" s="1"/>
  <c r="T80" i="7"/>
  <c r="W48" i="4"/>
  <c r="S16" i="5"/>
  <c r="V48" i="4"/>
  <c r="V16" i="4"/>
  <c r="U48" i="4"/>
  <c r="R16" i="8"/>
  <c r="T32" i="4"/>
  <c r="V64" i="4"/>
  <c r="P48" i="8"/>
  <c r="R32" i="5"/>
  <c r="T48" i="4"/>
  <c r="R16" i="5"/>
  <c r="T32" i="5"/>
  <c r="W64" i="4"/>
  <c r="U32" i="4"/>
  <c r="S64" i="5"/>
  <c r="S48" i="4"/>
  <c r="U64" i="5"/>
  <c r="W32" i="4"/>
  <c r="W16" i="4"/>
  <c r="V32" i="4"/>
  <c r="O64" i="4"/>
  <c r="T16" i="5"/>
  <c r="M16" i="6"/>
  <c r="P48" i="4"/>
  <c r="Q32" i="4"/>
  <c r="S16" i="4"/>
  <c r="S32" i="5"/>
  <c r="V16" i="5"/>
  <c r="R64" i="5"/>
  <c r="O16" i="4"/>
  <c r="S32" i="4"/>
  <c r="T64" i="4"/>
  <c r="R32" i="4"/>
  <c r="Q16" i="4"/>
  <c r="P16" i="4"/>
  <c r="T16" i="4"/>
  <c r="U16" i="4"/>
  <c r="P64" i="4"/>
  <c r="S64" i="4"/>
  <c r="O32" i="4"/>
  <c r="U64" i="4"/>
  <c r="R16" i="4"/>
  <c r="Q64" i="4"/>
  <c r="R48" i="4"/>
  <c r="U32" i="5"/>
  <c r="T64" i="5"/>
  <c r="V32" i="5"/>
  <c r="R64" i="4"/>
  <c r="O48" i="4"/>
  <c r="Q48" i="4"/>
  <c r="P32" i="4"/>
  <c r="M48" i="6"/>
  <c r="M64" i="6"/>
  <c r="V64" i="5"/>
  <c r="M32" i="6"/>
  <c r="U64" i="8"/>
  <c r="M32" i="8"/>
  <c r="M16" i="8"/>
  <c r="R32" i="8"/>
  <c r="M48" i="8"/>
  <c r="M80" i="8"/>
  <c r="P64" i="8"/>
  <c r="M64" i="8"/>
  <c r="R64" i="7"/>
  <c r="U48" i="7"/>
  <c r="V64" i="7"/>
  <c r="T80" i="8"/>
  <c r="V80" i="7"/>
  <c r="P80" i="7"/>
  <c r="O80" i="7"/>
  <c r="Q80" i="7"/>
  <c r="S64" i="7"/>
  <c r="S80" i="7"/>
  <c r="U80" i="7"/>
  <c r="R80" i="7"/>
  <c r="T16" i="7"/>
  <c r="P64" i="7"/>
  <c r="V48" i="7"/>
  <c r="U16" i="7"/>
  <c r="Q80" i="8"/>
  <c r="R80" i="8"/>
  <c r="O64" i="8"/>
  <c r="P80" i="8"/>
  <c r="O64" i="7"/>
  <c r="Q64" i="7"/>
  <c r="U64" i="7"/>
  <c r="T64" i="7"/>
  <c r="P48" i="7"/>
  <c r="T48" i="7"/>
  <c r="O48" i="7"/>
  <c r="R48" i="7"/>
  <c r="S48" i="7"/>
  <c r="Q48" i="7"/>
  <c r="O32" i="7"/>
  <c r="Q32" i="7"/>
  <c r="U32" i="7"/>
  <c r="V32" i="7"/>
  <c r="T32" i="7"/>
  <c r="P32" i="7"/>
  <c r="R32" i="7"/>
  <c r="S32" i="7"/>
  <c r="R16" i="7"/>
  <c r="S16" i="7"/>
  <c r="V16" i="7"/>
  <c r="P16" i="7"/>
  <c r="Q16" i="7"/>
  <c r="O16" i="7"/>
  <c r="N80" i="8"/>
  <c r="N64" i="8"/>
  <c r="O80" i="8"/>
  <c r="Q32" i="8"/>
  <c r="U32" i="8"/>
  <c r="U80" i="8"/>
  <c r="S80" i="8"/>
  <c r="R64" i="8"/>
  <c r="Q64" i="8"/>
  <c r="P32" i="8"/>
  <c r="S32" i="8"/>
  <c r="U48" i="8"/>
  <c r="S64" i="8"/>
  <c r="T64" i="8"/>
  <c r="O32" i="8"/>
  <c r="N32" i="8"/>
  <c r="T32" i="8"/>
  <c r="Q48" i="8"/>
  <c r="R48" i="8"/>
  <c r="O48" i="8"/>
  <c r="T48" i="8"/>
  <c r="S48" i="8"/>
  <c r="N48" i="8"/>
  <c r="Q64" i="6"/>
  <c r="R64" i="6"/>
  <c r="T64" i="6"/>
  <c r="N64" i="6"/>
  <c r="U16" i="6"/>
  <c r="S64" i="6"/>
  <c r="P64" i="6"/>
  <c r="U32" i="6"/>
  <c r="Q32" i="6"/>
  <c r="O64" i="6"/>
  <c r="U64" i="6"/>
  <c r="O48" i="6"/>
  <c r="O32" i="6"/>
  <c r="P32" i="6"/>
  <c r="N48" i="6"/>
  <c r="N32" i="6"/>
  <c r="P32" i="5"/>
  <c r="T16" i="6"/>
  <c r="R16" i="6"/>
  <c r="R32" i="6"/>
  <c r="S16" i="6"/>
  <c r="S32" i="6"/>
  <c r="Q48" i="5"/>
  <c r="P16" i="6"/>
  <c r="Q16" i="6"/>
  <c r="T32" i="6"/>
  <c r="N16" i="6"/>
  <c r="O16" i="6"/>
  <c r="O64" i="5"/>
  <c r="N64" i="5"/>
  <c r="P48" i="5"/>
  <c r="P64" i="5"/>
  <c r="N48" i="5"/>
  <c r="Q64" i="5"/>
  <c r="O48" i="5"/>
  <c r="O32" i="5"/>
  <c r="N32" i="5"/>
  <c r="Q32" i="5"/>
  <c r="P16" i="5"/>
  <c r="O16" i="5"/>
  <c r="Q16" i="5"/>
  <c r="U16" i="5"/>
  <c r="N16" i="5"/>
  <c r="I63" i="10"/>
  <c r="H63" i="10"/>
  <c r="G63" i="10"/>
  <c r="F63" i="10"/>
  <c r="D63" i="10"/>
  <c r="E63" i="10"/>
  <c r="S16" i="8"/>
  <c r="Q16" i="8"/>
  <c r="U16" i="8"/>
  <c r="O16" i="8"/>
  <c r="N16" i="8"/>
  <c r="T16" i="8"/>
  <c r="P16" i="8"/>
  <c r="B56" i="5"/>
  <c r="B57" i="10"/>
  <c r="B56" i="7"/>
  <c r="B42" i="10"/>
  <c r="B24" i="5"/>
  <c r="B40" i="4"/>
  <c r="B24" i="7"/>
  <c r="B56" i="4"/>
  <c r="B40" i="7"/>
  <c r="B8" i="7"/>
  <c r="B72" i="8"/>
  <c r="B72" i="7"/>
  <c r="B12" i="10"/>
  <c r="B24" i="8"/>
  <c r="B56" i="8"/>
  <c r="B8" i="6"/>
  <c r="B8" i="5"/>
  <c r="B40" i="6"/>
  <c r="B40" i="8"/>
  <c r="B8" i="8"/>
  <c r="B56" i="6"/>
  <c r="B24" i="4"/>
  <c r="B40" i="5"/>
  <c r="B24" i="6"/>
  <c r="B8" i="4"/>
  <c r="B27" i="10"/>
  <c r="E16" i="4" l="1"/>
  <c r="E82" i="4" s="1"/>
  <c r="V72" i="5"/>
  <c r="S72" i="5"/>
  <c r="W72" i="5"/>
  <c r="G48" i="4"/>
  <c r="G84" i="4" s="1"/>
  <c r="U72" i="5"/>
  <c r="R72" i="5"/>
  <c r="G64" i="4"/>
  <c r="G85" i="4" s="1"/>
  <c r="D32" i="4"/>
  <c r="D83" i="4" s="1"/>
  <c r="T72" i="5"/>
  <c r="S88" i="7"/>
  <c r="T88" i="7"/>
  <c r="E32" i="4"/>
  <c r="E83" i="4" s="1"/>
  <c r="F64" i="4"/>
  <c r="F85" i="4" s="1"/>
  <c r="H64" i="4"/>
  <c r="H85" i="4" s="1"/>
  <c r="H32" i="4"/>
  <c r="H83" i="4" s="1"/>
  <c r="R88" i="7"/>
  <c r="E48" i="4"/>
  <c r="E84" i="4" s="1"/>
  <c r="U88" i="7"/>
  <c r="V88" i="7"/>
  <c r="F48" i="4"/>
  <c r="F84" i="4" s="1"/>
  <c r="G16" i="4"/>
  <c r="G82" i="4" s="1"/>
  <c r="E64" i="4"/>
  <c r="E85" i="4" s="1"/>
  <c r="F16" i="4"/>
  <c r="F82" i="4" s="1"/>
  <c r="D16" i="4"/>
  <c r="D82" i="4" s="1"/>
  <c r="H16" i="4"/>
  <c r="H82" i="4" s="1"/>
  <c r="H48" i="4"/>
  <c r="H84" i="4" s="1"/>
  <c r="D48" i="4"/>
  <c r="D84" i="4" s="1"/>
  <c r="G32" i="4"/>
  <c r="G83" i="4" s="1"/>
  <c r="F32" i="4"/>
  <c r="F83" i="4" s="1"/>
  <c r="D64" i="4"/>
  <c r="D85" i="4" s="1"/>
  <c r="Q72" i="4"/>
  <c r="T72" i="4"/>
  <c r="V72" i="4"/>
  <c r="X72" i="4"/>
  <c r="R72" i="4"/>
  <c r="P72" i="4"/>
  <c r="S72" i="4"/>
  <c r="U72" i="4"/>
  <c r="W72" i="4"/>
  <c r="O72" i="4"/>
  <c r="Q88" i="8"/>
  <c r="U88" i="8"/>
  <c r="R88" i="8"/>
  <c r="S88" i="8"/>
  <c r="O88" i="8"/>
  <c r="P88" i="8"/>
  <c r="T88" i="8"/>
  <c r="T72" i="6"/>
  <c r="P72" i="6"/>
  <c r="R72" i="6"/>
  <c r="U72" i="6"/>
  <c r="Q72" i="6"/>
  <c r="O72" i="6"/>
  <c r="S72" i="6"/>
  <c r="N72" i="6"/>
  <c r="N58" i="7"/>
  <c r="N74" i="7"/>
  <c r="N26" i="7"/>
  <c r="N42" i="7"/>
  <c r="N8" i="7"/>
  <c r="N40" i="7"/>
  <c r="M58" i="7"/>
  <c r="M74" i="7"/>
  <c r="M26" i="7"/>
  <c r="M42" i="7"/>
  <c r="M8" i="7"/>
  <c r="M40" i="7"/>
  <c r="F86" i="4"/>
  <c r="H86" i="4"/>
  <c r="E86" i="4"/>
  <c r="D86" i="4"/>
  <c r="G16" i="5"/>
  <c r="G82" i="5" s="1"/>
  <c r="F32" i="8"/>
  <c r="F100" i="8" s="1"/>
  <c r="F80" i="8"/>
  <c r="F103" i="8" s="1"/>
  <c r="E64" i="8"/>
  <c r="E102" i="8" s="1"/>
  <c r="D64" i="8"/>
  <c r="D102" i="8" s="1"/>
  <c r="E80" i="8"/>
  <c r="E103" i="8" s="1"/>
  <c r="D80" i="8"/>
  <c r="D103" i="8" s="1"/>
  <c r="E48" i="8"/>
  <c r="E101" i="8" s="1"/>
  <c r="D48" i="8"/>
  <c r="D101" i="8" s="1"/>
  <c r="F48" i="8"/>
  <c r="F101" i="8" s="1"/>
  <c r="E32" i="8"/>
  <c r="E100" i="8" s="1"/>
  <c r="D32" i="8"/>
  <c r="D100" i="8" s="1"/>
  <c r="F64" i="8"/>
  <c r="F102" i="8" s="1"/>
  <c r="E16" i="8"/>
  <c r="E99" i="8" s="1"/>
  <c r="F16" i="8"/>
  <c r="F99" i="8" s="1"/>
  <c r="D16" i="8"/>
  <c r="D99" i="8" s="1"/>
  <c r="E16" i="6"/>
  <c r="E82" i="6" s="1"/>
  <c r="F16" i="6"/>
  <c r="F82" i="6" s="1"/>
  <c r="D16" i="6"/>
  <c r="D82" i="6" s="1"/>
  <c r="E32" i="6"/>
  <c r="E83" i="6" s="1"/>
  <c r="D32" i="6"/>
  <c r="D83" i="6" s="1"/>
  <c r="F32" i="6"/>
  <c r="F83" i="6" s="1"/>
  <c r="F64" i="6"/>
  <c r="F85" i="6" s="1"/>
  <c r="F48" i="6"/>
  <c r="F84" i="6" s="1"/>
  <c r="E48" i="6"/>
  <c r="E84" i="6" s="1"/>
  <c r="D48" i="6"/>
  <c r="D84" i="6" s="1"/>
  <c r="E64" i="6"/>
  <c r="E85" i="6" s="1"/>
  <c r="D64" i="6"/>
  <c r="D85" i="6" s="1"/>
  <c r="E32" i="5"/>
  <c r="E83" i="5" s="1"/>
  <c r="E48" i="5"/>
  <c r="E84" i="5" s="1"/>
  <c r="F16" i="5"/>
  <c r="F82" i="5" s="1"/>
  <c r="E16" i="5"/>
  <c r="E82" i="5" s="1"/>
  <c r="D16" i="5"/>
  <c r="D82" i="5" s="1"/>
  <c r="D32" i="5"/>
  <c r="D83" i="5" s="1"/>
  <c r="F32" i="5"/>
  <c r="F83" i="5" s="1"/>
  <c r="G32" i="5"/>
  <c r="G83" i="5" s="1"/>
  <c r="F48" i="5"/>
  <c r="F84" i="5" s="1"/>
  <c r="F64" i="5"/>
  <c r="F85" i="5" s="1"/>
  <c r="E64" i="5"/>
  <c r="E85" i="5" s="1"/>
  <c r="G48" i="5"/>
  <c r="G84" i="5" s="1"/>
  <c r="D48" i="5"/>
  <c r="D84" i="5" s="1"/>
  <c r="G64" i="5"/>
  <c r="G85" i="5" s="1"/>
  <c r="D64" i="5"/>
  <c r="D85" i="5" s="1"/>
  <c r="B10" i="7"/>
  <c r="B10" i="6"/>
  <c r="B58" i="7"/>
  <c r="B58" i="8"/>
  <c r="B59" i="10"/>
  <c r="B42" i="8"/>
  <c r="B42" i="5"/>
  <c r="B42" i="7"/>
  <c r="B42" i="6"/>
  <c r="B26" i="5"/>
  <c r="B42" i="4"/>
  <c r="B58" i="5"/>
  <c r="B10" i="4"/>
  <c r="B58" i="6"/>
  <c r="B26" i="4"/>
  <c r="B26" i="7"/>
  <c r="B58" i="4"/>
  <c r="B29" i="10"/>
  <c r="B26" i="6"/>
  <c r="B14" i="10"/>
  <c r="B10" i="5"/>
  <c r="B10" i="8"/>
  <c r="B44" i="10"/>
  <c r="B26" i="8"/>
  <c r="B74" i="7"/>
  <c r="B74" i="8"/>
  <c r="H72" i="4" l="1"/>
  <c r="H87" i="4" s="1"/>
  <c r="D72" i="4"/>
  <c r="D87" i="4" s="1"/>
  <c r="E72" i="4"/>
  <c r="E87" i="4" s="1"/>
  <c r="G72" i="4"/>
  <c r="G87" i="4" s="1"/>
  <c r="F72" i="4"/>
  <c r="F87" i="4" s="1"/>
  <c r="N60" i="7"/>
  <c r="N10" i="7"/>
  <c r="N76" i="7"/>
  <c r="N28" i="7"/>
  <c r="N44" i="7"/>
  <c r="M60" i="7"/>
  <c r="M10" i="7"/>
  <c r="M76" i="7"/>
  <c r="M28" i="7"/>
  <c r="M44" i="7"/>
  <c r="G86" i="4"/>
  <c r="B16" i="10"/>
  <c r="B28" i="7"/>
  <c r="B28" i="8"/>
  <c r="B28" i="5"/>
  <c r="B44" i="8"/>
  <c r="B28" i="4"/>
  <c r="B44" i="4"/>
  <c r="B44" i="7"/>
  <c r="B76" i="7"/>
  <c r="B12" i="7"/>
  <c r="B28" i="6"/>
  <c r="B76" i="8"/>
  <c r="B12" i="5"/>
  <c r="B46" i="10"/>
  <c r="B44" i="6"/>
  <c r="B60" i="8"/>
  <c r="B31" i="10"/>
  <c r="B60" i="7"/>
  <c r="B12" i="4"/>
  <c r="B12" i="6"/>
  <c r="B60" i="6"/>
  <c r="B60" i="4"/>
  <c r="B61" i="10"/>
  <c r="B12" i="8"/>
  <c r="B44" i="5"/>
  <c r="B60" i="5"/>
  <c r="N30" i="7" l="1"/>
  <c r="N32" i="7" s="1"/>
  <c r="N12" i="7"/>
  <c r="N46" i="7"/>
  <c r="N48" i="7" s="1"/>
  <c r="N78" i="7"/>
  <c r="N80" i="7" s="1"/>
  <c r="N62" i="7"/>
  <c r="N64" i="7" s="1"/>
  <c r="M30" i="7"/>
  <c r="M12" i="7"/>
  <c r="M46" i="7"/>
  <c r="M78" i="7"/>
  <c r="M62" i="7"/>
  <c r="B62" i="5"/>
  <c r="B62" i="7"/>
  <c r="B46" i="5"/>
  <c r="B30" i="6"/>
  <c r="B46" i="8"/>
  <c r="B78" i="7"/>
  <c r="B46" i="6"/>
  <c r="B62" i="6"/>
  <c r="B62" i="8"/>
  <c r="B14" i="7"/>
  <c r="B62" i="4"/>
  <c r="B14" i="4"/>
  <c r="B30" i="5"/>
  <c r="B14" i="6"/>
  <c r="B30" i="4"/>
  <c r="B46" i="7"/>
  <c r="B30" i="8"/>
  <c r="B14" i="5"/>
  <c r="B46" i="4"/>
  <c r="B14" i="8"/>
  <c r="B30" i="7"/>
  <c r="B78" i="8"/>
  <c r="E80" i="7" l="1"/>
  <c r="E103" i="7" s="1"/>
  <c r="F80" i="7"/>
  <c r="F103" i="7" s="1"/>
  <c r="G80" i="7"/>
  <c r="G103" i="7" s="1"/>
  <c r="D80" i="7"/>
  <c r="D103" i="7" s="1"/>
  <c r="D48" i="7"/>
  <c r="D101" i="7" s="1"/>
  <c r="F48" i="7"/>
  <c r="F101" i="7" s="1"/>
  <c r="E48" i="7"/>
  <c r="E101" i="7" s="1"/>
  <c r="G48" i="7"/>
  <c r="G101" i="7" s="1"/>
  <c r="G32" i="7"/>
  <c r="G100" i="7" s="1"/>
  <c r="F32" i="7"/>
  <c r="F100" i="7" s="1"/>
  <c r="E32" i="7"/>
  <c r="E100" i="7" s="1"/>
  <c r="D32" i="7"/>
  <c r="D100" i="7" s="1"/>
  <c r="G64" i="7"/>
  <c r="G102" i="7" s="1"/>
  <c r="E64" i="7"/>
  <c r="E102" i="7" s="1"/>
  <c r="D64" i="7"/>
  <c r="D102" i="7" s="1"/>
  <c r="F64" i="7"/>
  <c r="F102" i="7" s="1"/>
  <c r="N14" i="7"/>
  <c r="N16" i="7" s="1"/>
  <c r="W88" i="7" s="1"/>
  <c r="M32" i="7"/>
  <c r="M64" i="7"/>
  <c r="M80" i="7"/>
  <c r="M16" i="7"/>
  <c r="M48" i="7"/>
  <c r="M14" i="7"/>
  <c r="B48" i="4"/>
  <c r="B48" i="5"/>
  <c r="B16" i="5"/>
  <c r="B64" i="6"/>
  <c r="B48" i="6"/>
  <c r="B32" i="6"/>
  <c r="B32" i="5"/>
  <c r="B80" i="7"/>
  <c r="B16" i="7"/>
  <c r="B48" i="7"/>
  <c r="B64" i="4"/>
  <c r="B64" i="7"/>
  <c r="B16" i="4"/>
  <c r="B32" i="7"/>
  <c r="B32" i="4"/>
  <c r="B16" i="6"/>
  <c r="B64" i="5"/>
  <c r="N88" i="7" l="1"/>
  <c r="P88" i="7"/>
  <c r="O88" i="7"/>
  <c r="E16" i="7"/>
  <c r="E99" i="7" s="1"/>
  <c r="G16" i="7"/>
  <c r="G99" i="7" s="1"/>
  <c r="F16" i="7"/>
  <c r="F99" i="7" s="1"/>
  <c r="D16" i="7"/>
  <c r="D99" i="7" s="1"/>
  <c r="E88" i="7" l="1"/>
  <c r="D88" i="7"/>
  <c r="D105" i="7" s="1"/>
  <c r="F88" i="7"/>
  <c r="G88" i="7"/>
  <c r="G105" i="7" s="1"/>
  <c r="E105" i="7" l="1"/>
  <c r="F105" i="7"/>
  <c r="D86" i="6"/>
  <c r="M69" i="6"/>
  <c r="M72" i="6" s="1"/>
  <c r="V69" i="6" l="1"/>
  <c r="V72" i="6" s="1"/>
  <c r="D72" i="6"/>
  <c r="D87" i="6" s="1"/>
  <c r="E86" i="6"/>
  <c r="E72" i="6" l="1"/>
  <c r="E87" i="6" s="1"/>
  <c r="F72" i="6"/>
  <c r="F87" i="6" s="1"/>
  <c r="F86" i="6"/>
  <c r="N85" i="8"/>
  <c r="N88" i="8" s="1"/>
  <c r="M85" i="8"/>
  <c r="M88" i="8" s="1"/>
  <c r="E88" i="8" l="1"/>
  <c r="V85" i="8"/>
  <c r="V88" i="8" s="1"/>
  <c r="F88" i="8"/>
  <c r="D88" i="8"/>
  <c r="E105" i="8" l="1"/>
  <c r="F105" i="8"/>
  <c r="D105" i="8"/>
  <c r="E86" i="5"/>
  <c r="F86" i="5"/>
  <c r="G86" i="5"/>
  <c r="D86" i="5"/>
  <c r="N69" i="5"/>
  <c r="N72" i="5" s="1"/>
  <c r="O69" i="5"/>
  <c r="O72" i="5" s="1"/>
  <c r="Q69" i="5"/>
  <c r="Q72" i="5" s="1"/>
  <c r="P69" i="5"/>
  <c r="P72" i="5" s="1"/>
  <c r="D72" i="5" l="1"/>
  <c r="D87" i="5" s="1"/>
  <c r="G72" i="5" l="1"/>
  <c r="G87" i="5" s="1"/>
  <c r="E72" i="5"/>
  <c r="E87" i="5" s="1"/>
  <c r="F72" i="5"/>
  <c r="F87" i="5" s="1"/>
  <c r="M37" i="22" l="1"/>
  <c r="N37" i="22"/>
  <c r="O37" i="22"/>
  <c r="L37" i="22"/>
  <c r="F54" i="20"/>
  <c r="F69" i="20" s="1"/>
  <c r="G51" i="20"/>
  <c r="E79" i="16"/>
  <c r="E88" i="16" l="1"/>
  <c r="E21" i="16"/>
  <c r="E23" i="20"/>
  <c r="E67" i="20" s="1"/>
  <c r="E54" i="20" l="1"/>
  <c r="E53" i="20"/>
  <c r="E68" i="20" s="1"/>
  <c r="E15" i="20"/>
  <c r="E14" i="20"/>
  <c r="E105" i="16"/>
  <c r="E58" i="16" s="1"/>
  <c r="E55" i="20"/>
  <c r="E70" i="20" s="1"/>
  <c r="E18" i="20"/>
  <c r="E17" i="20"/>
  <c r="E98" i="16"/>
  <c r="E93" i="16"/>
  <c r="E74" i="16" l="1"/>
  <c r="E84" i="16" s="1"/>
  <c r="E37" i="20"/>
  <c r="E69" i="20" s="1"/>
  <c r="K95" i="16"/>
  <c r="F95" i="16"/>
  <c r="J95" i="16"/>
  <c r="G95" i="16"/>
  <c r="H95" i="16"/>
  <c r="G112" i="16"/>
  <c r="E95" i="16"/>
  <c r="I95" i="16"/>
  <c r="H112" i="16"/>
  <c r="I112" i="16"/>
  <c r="F112" i="16"/>
  <c r="I74" i="16"/>
  <c r="I84" i="16" s="1"/>
  <c r="H74" i="16"/>
  <c r="H84" i="16" s="1"/>
  <c r="F74" i="16"/>
  <c r="G74" i="16"/>
  <c r="G84" i="16" s="1"/>
  <c r="F84" i="16" l="1"/>
  <c r="F51" i="20" s="1"/>
  <c r="F66" i="20" s="1"/>
  <c r="F55" i="20"/>
  <c r="F70" i="20" s="1"/>
  <c r="K112" i="16"/>
  <c r="K108" i="16"/>
  <c r="K96" i="16" s="1"/>
  <c r="G108" i="16"/>
  <c r="G96" i="16" s="1"/>
  <c r="J112" i="16"/>
  <c r="J108" i="16"/>
  <c r="J96" i="16" s="1"/>
  <c r="H108" i="16"/>
  <c r="H96" i="16" s="1"/>
  <c r="I108" i="16"/>
  <c r="I96" i="16" s="1"/>
  <c r="F108" i="16"/>
  <c r="F96" i="16" s="1"/>
  <c r="F53" i="20" l="1"/>
  <c r="F68" i="20" s="1"/>
  <c r="F52" i="20"/>
  <c r="F67" i="20" s="1"/>
</calcChain>
</file>

<file path=xl/sharedStrings.xml><?xml version="1.0" encoding="utf-8"?>
<sst xmlns="http://schemas.openxmlformats.org/spreadsheetml/2006/main" count="1402" uniqueCount="186">
  <si>
    <t>Barrie Collingwood Railway Active Transportation Trail Schedule B MCEA- Preliminary Screening</t>
  </si>
  <si>
    <t>Criteria for Evaluating Alternatives</t>
  </si>
  <si>
    <t>Indicators</t>
  </si>
  <si>
    <t xml:space="preserve"> Do Nothing</t>
  </si>
  <si>
    <t xml:space="preserve">Alternative 1: On Existing Rail Bed (Salvage Rails and Dispose of Ties)
</t>
  </si>
  <si>
    <t xml:space="preserve">Alternative 2: On Existing Rail Bed (Salvage Rails and Bury Ties)
</t>
  </si>
  <si>
    <t xml:space="preserve">Alternative 3: Bench Trail on Side of Existing Rail Bed
</t>
  </si>
  <si>
    <t xml:space="preserve">Alternative 4: Bench Trail of Side of Existing Rail Bed (Salvage Rails)
</t>
  </si>
  <si>
    <t xml:space="preserve">Alternative 5: Off Existing Rail Bed Beside Property Line
</t>
  </si>
  <si>
    <t xml:space="preserve">Alternative 6: Hybrid - On Existing Rail Bed and Beside the Existing Rail Bed Where Practical (Salvage Rails and Bury Ties)
</t>
  </si>
  <si>
    <t>Study Area remains unchanged and no new trail created. Inclusion of the Do Nothing Alternative is mandatory under the EA process.</t>
  </si>
  <si>
    <t>Existing railway steel would be removed and salvaged while the rail ties would be removed and disposed of at an Environmental facility.​ A new 3.0 m wide trail would be located on the same alignment as the former railway.​</t>
  </si>
  <si>
    <t>Existing railway steel would be removed and salvaged while the existing rail ties would be buried with granular material.​ The new 3.0 m wide trail would be located on top of the buried rail ties.​</t>
  </si>
  <si>
    <t>Existing rails and ties would remain untouched, and the new 3.0 m wide trail would be cut into / benched into the edge of the existing rail bed. ​This alternative may require the use of retaining walls and will require extra grading along the length of the corridor.​</t>
  </si>
  <si>
    <t>Existing railway steel would be removed and salvaged while the rail ties would remain untouched.​ The new 3.0 m wide trail would be cut into / benched into the edge of the existing rail bed.​ This alternative may require the use of retaining walls and will require extra grading along the length of the corridor.​</t>
  </si>
  <si>
    <t>Existing rails and ties would remain untouched, and the new 3.0 m wide trail would be located close to/adjacent to the limit of the right-of-way. ​This alternative may require the use of boardwalks through wet areas and potentially require the removal of many existing trees. ​</t>
  </si>
  <si>
    <t>Existing railway steel would be removed and salvaged while the existing rail ties would be buried with granular material.​ The new 3.0 m wide trail would be located on top of the buried rail ties for the majority of the trail and located beside the trail for 2.2 km.​</t>
  </si>
  <si>
    <t>A</t>
  </si>
  <si>
    <t>Natural Environment</t>
  </si>
  <si>
    <t>Impact to Woodlands and Wildlife Habitat</t>
  </si>
  <si>
    <t>Relative quantity of woodlands and wildlife habitat to be removed.</t>
  </si>
  <si>
    <t>No impacts beyond existing conditions</t>
  </si>
  <si>
    <t>Building the trail on top of the rail bed would result in minimal impact to woodlots. Vegetation removal would be restricted to removal of hazard trees and vegetation that has overgrown the rail bed.  Impacts to wildlife habitat will be minimal.</t>
  </si>
  <si>
    <t>Implementing the trail on top of the rail bed would result in minimal impact to woodlots. Vegetation removal would be restricted to removal of hazard trees and vegetation that has overgrown the rail bed.  Impacts to wildlife habitat will be minimal.</t>
  </si>
  <si>
    <t xml:space="preserve">By placing the trail beside the rail bed, vegetation removal and impacts to habitat will be greater than in Alternatives 1, 2 and 6.  Hazard trees and trees that have grown into the corridor will be removed.  </t>
  </si>
  <si>
    <t xml:space="preserve">A trail close to the property line will result in the greatest removal of hazard trees and trees grown along the edges of the corridor.  This will result in the greatest impacts to wildlife habitat through the removal of trees.
</t>
  </si>
  <si>
    <t xml:space="preserve">Implementing the trail on top of the rail bed would result in minimal impact to woodlots.  Portions of the trail on the side of the rail bed were located where minimal tree removal and impacts to wildlife habitat would occur.  Some removal of hazard trees and trees that have overgrown the rail bed and beside the rail bed will occur.  </t>
  </si>
  <si>
    <t>Rating</t>
  </si>
  <si>
    <t>Impact to Species at Risk</t>
  </si>
  <si>
    <t>Relative quantity of SAR habitat to be removed</t>
  </si>
  <si>
    <t>Minimal impact to woodland and wetland habitat that support SAR species.  Potential minor impact to bats with removal of hazard trees and vegetaiton overgrown into the rail bed.</t>
  </si>
  <si>
    <t>Minimal impact to woodland and wetland habitat that support SAR species.  Potenital minor impact to bats with removal of hazard trees and vegetaiton overgrown into the rail bed.</t>
  </si>
  <si>
    <t xml:space="preserve">Greater impact to woodland and wetland SAR habitat than in Alternatives 1, 2 and 6.  Hazard trees and trees that have grown into the corridor will be removed affecting bat habitat.  </t>
  </si>
  <si>
    <t>Greatest impact to woodland and wetland SAR habitat.  Hazard trees and trees that have grown into the edges of the corridor will be removed, affecting bat habitat.  Some boardwalk through wetland areas may be required, affecting habitat for turtles and other wetland SAR.</t>
  </si>
  <si>
    <t>Minimal impact to woodland and wetland habitat that support SAR species.  Potenital minor impact to bats with removal of hazard trees and vegetation overgrown into the rail bed.</t>
  </si>
  <si>
    <t>Impact to Wetlands</t>
  </si>
  <si>
    <t>Relative quantity of wetlands to be affected</t>
  </si>
  <si>
    <t>Maintaining the existing corridor avoids impact to wetlands - no impacts to wetlands are anticipated.</t>
  </si>
  <si>
    <t>Implementing the trail on the side of the rail bed may impact adjacent wetlands.  Some boardwalk through wetland areas may be required.</t>
  </si>
  <si>
    <t xml:space="preserve">No impact to wetlands anticipated. Portions of the trail beside the rail corridor avoid wetlands. </t>
  </si>
  <si>
    <t>Impact on Aquatic Habitat</t>
  </si>
  <si>
    <t>Proximity to, or removal of, key aquatic habitats</t>
  </si>
  <si>
    <t>Minor work at bridges and culverts may affect aquatic habitat. With appropriate mitigation measures, minimal impact to aquatic habitat is anticipated.</t>
  </si>
  <si>
    <t>Extension of culverts may have greater effect on aquatic habitat over Alternatives 1, 2 and 6. With appropriate mitigation measures, minimal impact to aquatic habitat is anticipated.</t>
  </si>
  <si>
    <t xml:space="preserve">Work required to expand culverts or construct new culverts likely to create greatest impact on aquatic habitat. </t>
  </si>
  <si>
    <t>B</t>
  </si>
  <si>
    <t>Social Environment</t>
  </si>
  <si>
    <t>Impacts to Private Property</t>
  </si>
  <si>
    <t>Trail proximity to adjacent landowners; impacts to views; potential for trespassing and nuisance effects; proximity of trail to property line</t>
  </si>
  <si>
    <t>Impacts expected for small number of properties that have minimal separation and visual blocks between property and trail.</t>
  </si>
  <si>
    <t>The closer proximity of the benched trail to adjacent properties incrases potential effects from tresspassing, vandalism, noise and other nuisances.</t>
  </si>
  <si>
    <t>The close proximity of the trail along the property line signficiantly increases potential effects from tresspassing, vandalism, noise and other nuisances.</t>
  </si>
  <si>
    <t>Impacts expected for small number of properties that have minimal separation and visual blocks between property and trail.  Portions of the trail beside the existing rail corridor was selected in areas where property impacts will be minimal.</t>
  </si>
  <si>
    <t>C</t>
  </si>
  <si>
    <t>Cultural Environment</t>
  </si>
  <si>
    <t>Impacts to Archaeological Resources</t>
  </si>
  <si>
    <t>Area of high or known archaeological potential to be removed or disturbed</t>
  </si>
  <si>
    <t>No impact to arcaheological resources</t>
  </si>
  <si>
    <t>Parts of the Study Area exhibit archaeological potential. Maintaining the trail on top of the existing rail bed minimizes any potential to disturb areas of archaeological potential.</t>
  </si>
  <si>
    <t>Parts of the Study Area exhibit archaeological potential. Maintaining the trail corridor on top of the existing rail bed minimizes any potential to disturb areas of archaeological potential.</t>
  </si>
  <si>
    <t xml:space="preserve">Parts of the Study Area exhibit archaeological potential. Benching the trail corridor on the side of the existing rail bed introduces potential to disturb areas of archaeological potential. </t>
  </si>
  <si>
    <t>Parts of the Study Area exhibit archaeological potential. Locating the trail adjacent to the existing rail bed introduces greatest potential to disturb the portions of the study area with archaeological potential.</t>
  </si>
  <si>
    <t xml:space="preserve">Parts of the Study Area exhibit archaeological potential. Maintaining the trail corridor on top of the existing rail bed minimizes any potential to disturb areas of archaeological potential. Portions of the trail beside the existing rail bed are in areas that have previous disturbance. </t>
  </si>
  <si>
    <t>Impacts to Cultural Heritage Resources</t>
  </si>
  <si>
    <t>Feature of heritage value to be removed or disturbed</t>
  </si>
  <si>
    <t>No change to heritage features</t>
  </si>
  <si>
    <t>Work on bridges is minor and not expected to affect their heritage value.  Adjacent heritage features will be unaffected.</t>
  </si>
  <si>
    <t>D</t>
  </si>
  <si>
    <t>Financial Factors</t>
  </si>
  <si>
    <t xml:space="preserve">Capital Costs </t>
  </si>
  <si>
    <t xml:space="preserve">Relative costs relayed to any removal and/or disposal of rail ties; Potential revenue from salvaging rails; Cost of grading and new or upgraded bridges and culverts </t>
  </si>
  <si>
    <t>No cost</t>
  </si>
  <si>
    <t>Costs to include removal and disposal of existing rail ties. Potential of revenue from salvaging rails to fund a portion of the rail tie disposal cost.</t>
  </si>
  <si>
    <t>Cost to bury existing rail ties. Potential for revenue from salvage of rails to fund a portion of the trail. Does not require disposal cost for the exsiting rail ties.</t>
  </si>
  <si>
    <t>Does not require removal and disposal of rail ties or removal of rails.  Higher construction costs associated with additional grading works and potential retaining walls.</t>
  </si>
  <si>
    <t>Does not require removal and disposal of rail ties or removal of rails.  Potential for revenue from salvage of rail. Higher construction costs associated with additional grading works and potential retaining walls.</t>
  </si>
  <si>
    <t>Cost to bury existing rail ties. Potential for revenue from salvage of rails to fund a portion of the trail. Does not require disposal cost for the exsiting rail ties.  The rails will not be salvaged for the small portion of the trail off the rail bed.  This may mean the overall captial cost is minimally, but not significantly, higher than in Alternative 2.</t>
  </si>
  <si>
    <t>Maintenance Costs</t>
  </si>
  <si>
    <t>Relative cost of maintenance related to trail surfacing</t>
  </si>
  <si>
    <t>No cost.</t>
  </si>
  <si>
    <t xml:space="preserve">Minor maintenance with only occasional top ups of trail surfacing. </t>
  </si>
  <si>
    <t>Minor maintenance with only occasional top ups of trail surfacing. Possibility of minor cave-ins if rail ties break down.</t>
  </si>
  <si>
    <t>Moderate maintenance required for granular surfacing top ups. May be required to fix wash outs and repairs to retaining walls.</t>
  </si>
  <si>
    <t>Moderate maintenance required for granular surfacing top ups. May be required to fix wash outs and repairs to retaining walls and boardwalks.</t>
  </si>
  <si>
    <t>E</t>
  </si>
  <si>
    <t>Technical Factors</t>
  </si>
  <si>
    <t>Impacts to Existing Infrastructure and Utilities</t>
  </si>
  <si>
    <t xml:space="preserve">Anticipated impacts to utilities due to proposed trail location </t>
  </si>
  <si>
    <t>None</t>
  </si>
  <si>
    <t>No anticipated impacts to utilities due to location with disturbed railway corridor.</t>
  </si>
  <si>
    <t>Some conflicts to utilities may occur where utilities are close to the rail bed.</t>
  </si>
  <si>
    <t>Locating trail adjacent to railway corridor introduces potential for disturbing utilities.</t>
  </si>
  <si>
    <t>No anticipated impacts to utilities due to location with disturbed railway corridor. Sections off rail bed have been selected to avoid impacts to utilities.</t>
  </si>
  <si>
    <t>Compatibility with Potential Future Light Rail Along the Corridor</t>
  </si>
  <si>
    <t>Preservation of railway infrastructure for potential future use</t>
  </si>
  <si>
    <t xml:space="preserve">All rail infrastructure will remain and the corridor will be preserved for potential future use.
</t>
  </si>
  <si>
    <t xml:space="preserve">Future light rail along the corridor would require removal or relocation of the entire trail.  
</t>
  </si>
  <si>
    <t xml:space="preserve">Future light rail along the corridor could require removal or relocation of portions of the benched trail to meet safety setbacks.  </t>
  </si>
  <si>
    <t>Future light rail along the corridor would require removal of the trail on the rail bed.  The 2.2km of trail off the rail bed would not need to be removed.</t>
  </si>
  <si>
    <t>G</t>
  </si>
  <si>
    <t>Problem Statement</t>
  </si>
  <si>
    <t>Addresses Problem Statement</t>
  </si>
  <si>
    <t>Does the Alternative address the Problem Statement?
To identify an appropriate means to convert 23 km of the former Barrie-Collingwood Railway between Stayner and Angus to an Active Transportation Corridor.</t>
  </si>
  <si>
    <t>No, Doing Nothing does not address the Problem Statement.</t>
  </si>
  <si>
    <t>Yes, provides a means to convert the former Barrie-Collingwood Railway into an Active Transportation Corridor.</t>
  </si>
  <si>
    <t>Does not meet POS</t>
  </si>
  <si>
    <t>Meets POS</t>
  </si>
  <si>
    <t>Overall Summary</t>
  </si>
  <si>
    <t>Order of Preference</t>
  </si>
  <si>
    <t>CRITERIA FOR EVALUATING ALTERNATIVES</t>
  </si>
  <si>
    <t xml:space="preserve">Do Nothing </t>
  </si>
  <si>
    <t xml:space="preserve">Repair/Rehabilitation </t>
  </si>
  <si>
    <t xml:space="preserve">Replacement </t>
  </si>
  <si>
    <t>Abandonment</t>
  </si>
  <si>
    <t>NATURAL ENVIRONMENT</t>
  </si>
  <si>
    <t>Vegetation</t>
  </si>
  <si>
    <t>●</t>
  </si>
  <si>
    <t>◕</t>
  </si>
  <si>
    <t>○</t>
  </si>
  <si>
    <t>Fisheries / Aquatic</t>
  </si>
  <si>
    <t>Terrestrial</t>
  </si>
  <si>
    <t>Groundwater Resources</t>
  </si>
  <si>
    <t>◔</t>
  </si>
  <si>
    <t>SOCIAL ENVIRONMENT</t>
  </si>
  <si>
    <t>Construction</t>
  </si>
  <si>
    <t>CULTURAL ENVIRONMENT</t>
  </si>
  <si>
    <t>FINANCIAL FACTORS</t>
  </si>
  <si>
    <t>TECHNICAL FACTORS</t>
  </si>
  <si>
    <t>Lifecycle Costs</t>
  </si>
  <si>
    <t>F</t>
  </si>
  <si>
    <t>PROBLEM STATEMENT</t>
  </si>
  <si>
    <t>Preferred</t>
  </si>
  <si>
    <t>Not Preferred</t>
  </si>
  <si>
    <t>OVERALL SUMMARY</t>
  </si>
  <si>
    <t>ORDER OF PREFERENCE</t>
  </si>
  <si>
    <t>Trees</t>
  </si>
  <si>
    <t>◑</t>
  </si>
  <si>
    <t>Removal</t>
  </si>
  <si>
    <t>SOCIO-CULTURAL ENVIRONMENT</t>
  </si>
  <si>
    <t>Marker</t>
  </si>
  <si>
    <t>Text</t>
  </si>
  <si>
    <r>
      <t>●</t>
    </r>
    <r>
      <rPr>
        <sz val="16"/>
        <color theme="1"/>
        <rFont val="MS Gothic"/>
        <family val="3"/>
      </rPr>
      <t/>
    </r>
  </si>
  <si>
    <t>Most Preferred</t>
  </si>
  <si>
    <t>Highest Level of Impact</t>
  </si>
  <si>
    <t>More Preferred</t>
  </si>
  <si>
    <t>Higher Level of Impact</t>
  </si>
  <si>
    <t>Somewhat Preferred</t>
  </si>
  <si>
    <t>Medium Level of Impact</t>
  </si>
  <si>
    <t>Less Preferred</t>
  </si>
  <si>
    <t>Low Level of Impact</t>
  </si>
  <si>
    <t>Least Preferred</t>
  </si>
  <si>
    <t>Lowest Level of Impact</t>
  </si>
  <si>
    <t>Minorly Preferred</t>
  </si>
  <si>
    <t>Moderately Preferred</t>
  </si>
  <si>
    <t>How to use this WorkBook</t>
  </si>
  <si>
    <t>Select the appropriate tab for your project.  For example, if the project has five environmental categories, and 4 alternatives, select 5 Env, 4 Alt.  If your project does not match one of the tabs, contact Stephen Gendron for a custom Spreadsheet.</t>
  </si>
  <si>
    <t>Enter the Environment names that you would like to use.</t>
  </si>
  <si>
    <t>Enter Criteria Titles as appropriate</t>
  </si>
  <si>
    <t>Enter evaluation notes for each criteria</t>
  </si>
  <si>
    <t xml:space="preserve">Select Evaluation Value from the drop down list in the Rating rows.  </t>
  </si>
  <si>
    <r>
      <t xml:space="preserve">If you need more criteria, please copy and insert </t>
    </r>
    <r>
      <rPr>
        <u/>
        <sz val="11"/>
        <color theme="1"/>
        <rFont val="Calibri"/>
        <family val="2"/>
        <scheme val="minor"/>
      </rPr>
      <t>both of the Criteria row and the Rating row at the same time</t>
    </r>
    <r>
      <rPr>
        <sz val="11"/>
        <color theme="1"/>
        <rFont val="Calibri"/>
        <family val="2"/>
        <scheme val="minor"/>
      </rPr>
      <t>.</t>
    </r>
  </si>
  <si>
    <t>Delete Criteria by deleting both the Criteria Title row and the Criteria Rating row at the same time.</t>
  </si>
  <si>
    <t>To change Marker symbols or Summary text, go to the Reference tab and make changes as appropriate</t>
  </si>
  <si>
    <t>X</t>
  </si>
  <si>
    <t>TECHNICAL ENVIRONMENT</t>
  </si>
  <si>
    <t>ECONOMIC ENVIRONMENT</t>
  </si>
  <si>
    <t>©</t>
  </si>
  <si>
    <t>ª</t>
  </si>
  <si>
    <t>«</t>
  </si>
  <si>
    <t>¬</t>
  </si>
  <si>
    <t>­</t>
  </si>
  <si>
    <t>®</t>
  </si>
  <si>
    <t>SUMMARY FINANCIAL FACTORS</t>
  </si>
  <si>
    <t>SUMMARY TECHNICAL FACTORS</t>
  </si>
  <si>
    <t>SUMMARY PROBLEM STATEMENT</t>
  </si>
  <si>
    <t>Summary</t>
  </si>
  <si>
    <t xml:space="preserve"> </t>
  </si>
  <si>
    <t>Check Consistency</t>
  </si>
  <si>
    <t>Template 1</t>
  </si>
  <si>
    <t>Template 2</t>
  </si>
  <si>
    <t>ORDER OF IMPACT</t>
  </si>
  <si>
    <t>Barrie Collingwood Railway Active Transportation Trail - Preliminary Screening</t>
  </si>
  <si>
    <t>Concept 1</t>
  </si>
  <si>
    <t>PUBLIC SAFETY FACTORS</t>
  </si>
  <si>
    <t>Not Carried Forward</t>
  </si>
  <si>
    <t>Problem Statement (POS)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</si>
</sst>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7" x14ac:knownFonts="1">
    <font>
      <sz val="11"/>
      <color theme="1"/>
      <name val="Calibri"/>
      <family val="2"/>
      <scheme val="minor"/>
    </font>
    <font>
      <sz val="11"/>
      <color theme="1"/>
      <name val="Arial"/>
      <family val="2"/>
    </font>
    <font>
      <sz val="16"/>
      <color theme="1"/>
      <name val="MS Gothic"/>
      <family val="3"/>
    </font>
    <font>
      <sz val="36"/>
      <color theme="1"/>
      <name val="Arial Unicode MS"/>
      <family val="2"/>
    </font>
    <font>
      <sz val="36"/>
      <color theme="1"/>
      <name val="Calibri"/>
      <family val="2"/>
      <scheme val="minor"/>
    </font>
    <font>
      <sz val="36"/>
      <name val="Calibri"/>
      <family val="2"/>
      <scheme val="minor"/>
    </font>
    <font>
      <b/>
      <sz val="11"/>
      <color theme="1"/>
      <name val="Calibri"/>
      <family val="2"/>
      <scheme val="minor"/>
    </font>
    <font>
      <sz val="14"/>
      <color theme="1"/>
      <name val="Calibri"/>
      <family val="2"/>
      <scheme val="minor"/>
    </font>
    <font>
      <sz val="14"/>
      <color theme="1"/>
      <name val="Arial"/>
      <family val="2"/>
    </font>
    <font>
      <b/>
      <sz val="14"/>
      <color theme="1"/>
      <name val="Arial"/>
      <family val="2"/>
    </font>
    <font>
      <b/>
      <sz val="14"/>
      <color theme="1"/>
      <name val="Calibri"/>
      <family val="2"/>
      <scheme val="minor"/>
    </font>
    <font>
      <b/>
      <sz val="20"/>
      <color theme="1"/>
      <name val="Arial"/>
      <family val="2"/>
    </font>
    <font>
      <sz val="20"/>
      <color theme="1"/>
      <name val="Calibri"/>
      <family val="2"/>
      <scheme val="minor"/>
    </font>
    <font>
      <b/>
      <sz val="20"/>
      <color theme="1"/>
      <name val="Calibri"/>
      <family val="2"/>
      <scheme val="minor"/>
    </font>
    <font>
      <sz val="14"/>
      <color theme="0" tint="-0.14999847407452621"/>
      <name val="Calibri"/>
      <family val="2"/>
      <scheme val="minor"/>
    </font>
    <font>
      <u/>
      <sz val="11"/>
      <color theme="1"/>
      <name val="Calibri"/>
      <family val="2"/>
      <scheme val="minor"/>
    </font>
    <font>
      <sz val="36"/>
      <color theme="1"/>
      <name val="Wingdings"/>
      <charset val="2"/>
    </font>
    <font>
      <b/>
      <sz val="14"/>
      <name val="Calibri"/>
      <family val="2"/>
      <scheme val="minor"/>
    </font>
    <font>
      <sz val="11"/>
      <name val="Calibri"/>
      <family val="2"/>
      <scheme val="minor"/>
    </font>
    <font>
      <sz val="14"/>
      <name val="Calibri"/>
      <family val="2"/>
      <scheme val="minor"/>
    </font>
    <font>
      <b/>
      <sz val="11"/>
      <name val="Calibri"/>
      <family val="2"/>
      <scheme val="minor"/>
    </font>
    <font>
      <b/>
      <sz val="14"/>
      <name val="Arial"/>
      <family val="2"/>
    </font>
    <font>
      <sz val="14"/>
      <name val="Arial"/>
      <family val="2"/>
    </font>
    <font>
      <sz val="11"/>
      <name val="Arial"/>
      <family val="2"/>
    </font>
    <font>
      <b/>
      <sz val="20"/>
      <name val="Arial"/>
      <family val="2"/>
    </font>
    <font>
      <b/>
      <sz val="20"/>
      <name val="Calibri"/>
      <family val="2"/>
      <scheme val="minor"/>
    </font>
    <font>
      <sz val="20"/>
      <name val="Calibri"/>
      <family val="2"/>
      <scheme val="minor"/>
    </font>
    <font>
      <sz val="20"/>
      <color theme="0" tint="-0.14999847407452621"/>
      <name val="Calibri"/>
      <family val="2"/>
      <scheme val="minor"/>
    </font>
    <font>
      <sz val="18"/>
      <name val="Calibri"/>
      <family val="2"/>
      <scheme val="minor"/>
    </font>
    <font>
      <b/>
      <sz val="18"/>
      <color theme="1"/>
      <name val="Calibri"/>
      <family val="2"/>
      <scheme val="minor"/>
    </font>
    <font>
      <b/>
      <sz val="36"/>
      <name val="Calibri"/>
      <family val="2"/>
      <scheme val="minor"/>
    </font>
    <font>
      <b/>
      <sz val="22"/>
      <name val="Calibri"/>
      <family val="2"/>
      <scheme val="minor"/>
    </font>
    <font>
      <sz val="24"/>
      <color theme="1"/>
      <name val="Segoe UI Emoji"/>
      <family val="2"/>
    </font>
    <font>
      <sz val="24"/>
      <name val="Segoe UI Emoji"/>
      <family val="2"/>
    </font>
    <font>
      <sz val="24"/>
      <name val="Algerian"/>
      <family val="5"/>
    </font>
    <font>
      <sz val="26"/>
      <name val="Algerian"/>
      <family val="5"/>
    </font>
    <font>
      <b/>
      <sz val="18"/>
      <name val="Arial"/>
      <family val="2"/>
    </font>
    <font>
      <sz val="18"/>
      <name val="Arial"/>
      <family val="2"/>
    </font>
    <font>
      <sz val="24"/>
      <name val="Calibri"/>
      <family val="2"/>
      <scheme val="minor"/>
    </font>
    <font>
      <sz val="18"/>
      <color theme="1"/>
      <name val="Calibri"/>
      <family val="2"/>
      <scheme val="minor"/>
    </font>
    <font>
      <b/>
      <sz val="36"/>
      <color theme="1"/>
      <name val="Calibri"/>
      <family val="2"/>
      <scheme val="minor"/>
    </font>
    <font>
      <sz val="8"/>
      <name val="Calibri"/>
      <family val="2"/>
      <scheme val="minor"/>
    </font>
    <font>
      <b/>
      <sz val="16"/>
      <name val="Arial"/>
      <family val="2"/>
    </font>
    <font>
      <b/>
      <sz val="26"/>
      <color theme="1"/>
      <name val="Calibri"/>
      <family val="2"/>
      <scheme val="minor"/>
    </font>
    <font>
      <b/>
      <sz val="11"/>
      <name val="Arial"/>
      <family val="2"/>
    </font>
    <font>
      <i/>
      <sz val="11"/>
      <name val="Arial"/>
      <family val="2"/>
    </font>
    <font>
      <b/>
      <i/>
      <sz val="1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8"/>
        <bgColor indexed="64"/>
      </patternFill>
    </fill>
    <fill>
      <patternFill patternType="solid">
        <fgColor theme="8" tint="0.59999389629810485"/>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ck">
        <color indexed="64"/>
      </top>
      <bottom style="medium">
        <color indexed="64"/>
      </bottom>
      <diagonal/>
    </border>
    <border>
      <left style="thin">
        <color indexed="64"/>
      </left>
      <right style="thin">
        <color indexed="64"/>
      </right>
      <top style="thin">
        <color indexed="64"/>
      </top>
      <bottom style="thick">
        <color indexed="64"/>
      </bottom>
      <diagonal/>
    </border>
    <border>
      <left style="thin">
        <color auto="1"/>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s>
  <cellStyleXfs count="1">
    <xf numFmtId="0" fontId="0" fillId="0" borderId="0"/>
  </cellStyleXfs>
  <cellXfs count="343">
    <xf numFmtId="0" fontId="0" fillId="0" borderId="0" xfId="0"/>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xf numFmtId="0" fontId="0" fillId="0" borderId="2" xfId="0" applyBorder="1"/>
    <xf numFmtId="0" fontId="7" fillId="0" borderId="0" xfId="0" applyFont="1"/>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center" vertical="center"/>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9" fillId="3" borderId="3" xfId="0" applyFont="1" applyFill="1" applyBorder="1" applyAlignment="1">
      <alignment horizontal="left" vertical="center" wrapText="1"/>
    </xf>
    <xf numFmtId="0" fontId="7" fillId="0" borderId="2" xfId="0" applyFont="1" applyBorder="1"/>
    <xf numFmtId="0" fontId="11"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6" fillId="0" borderId="7" xfId="0" applyFont="1" applyBorder="1"/>
    <xf numFmtId="0" fontId="0" fillId="0" borderId="3" xfId="0" applyBorder="1"/>
    <xf numFmtId="0" fontId="9" fillId="0" borderId="3" xfId="0" applyFont="1" applyBorder="1" applyAlignment="1">
      <alignment vertical="center" wrapText="1"/>
    </xf>
    <xf numFmtId="0" fontId="9" fillId="2" borderId="3" xfId="0" applyFont="1" applyFill="1" applyBorder="1" applyAlignment="1">
      <alignment vertical="center" wrapText="1"/>
    </xf>
    <xf numFmtId="0" fontId="4" fillId="0" borderId="0" xfId="0" applyFont="1"/>
    <xf numFmtId="0" fontId="12" fillId="0" borderId="0" xfId="0" applyFont="1" applyAlignment="1">
      <alignment horizontal="right"/>
    </xf>
    <xf numFmtId="0" fontId="13" fillId="0" borderId="0" xfId="0" applyFont="1" applyAlignment="1">
      <alignment horizontal="right"/>
    </xf>
    <xf numFmtId="0" fontId="14" fillId="3" borderId="3" xfId="0" applyFont="1" applyFill="1" applyBorder="1"/>
    <xf numFmtId="0" fontId="0" fillId="0" borderId="0" xfId="0" applyAlignment="1">
      <alignment wrapText="1"/>
    </xf>
    <xf numFmtId="0" fontId="0" fillId="0" borderId="0" xfId="0" applyAlignment="1">
      <alignment vertical="top"/>
    </xf>
    <xf numFmtId="0" fontId="6" fillId="0" borderId="0" xfId="0" applyFont="1"/>
    <xf numFmtId="0" fontId="16" fillId="2" borderId="3" xfId="0" applyFont="1" applyFill="1" applyBorder="1" applyAlignment="1">
      <alignment horizontal="center" vertical="center"/>
    </xf>
    <xf numFmtId="0" fontId="16" fillId="0" borderId="0" xfId="0" applyFont="1"/>
    <xf numFmtId="0" fontId="17" fillId="3" borderId="3" xfId="0" applyFont="1" applyFill="1" applyBorder="1" applyAlignment="1">
      <alignment horizontal="center" vertical="center"/>
    </xf>
    <xf numFmtId="0" fontId="18" fillId="0" borderId="0" xfId="0" applyFont="1"/>
    <xf numFmtId="0" fontId="19" fillId="0" borderId="0" xfId="0" applyFont="1"/>
    <xf numFmtId="0" fontId="18" fillId="0" borderId="1" xfId="0" applyFont="1" applyBorder="1"/>
    <xf numFmtId="0" fontId="20" fillId="0" borderId="7" xfId="0" applyFont="1" applyBorder="1"/>
    <xf numFmtId="0" fontId="18" fillId="0" borderId="3" xfId="0" applyFont="1" applyBorder="1"/>
    <xf numFmtId="0" fontId="21" fillId="3" borderId="3" xfId="0" applyFont="1" applyFill="1" applyBorder="1" applyAlignment="1">
      <alignment horizontal="center" vertical="center" wrapText="1"/>
    </xf>
    <xf numFmtId="0" fontId="18" fillId="0" borderId="2" xfId="0" applyFont="1" applyBorder="1"/>
    <xf numFmtId="0" fontId="21" fillId="3" borderId="4" xfId="0" applyFont="1" applyFill="1" applyBorder="1" applyAlignment="1">
      <alignment horizontal="left" vertical="center" wrapText="1"/>
    </xf>
    <xf numFmtId="0" fontId="22" fillId="3" borderId="5" xfId="0" applyFont="1" applyFill="1" applyBorder="1" applyAlignment="1">
      <alignment vertical="center" wrapText="1"/>
    </xf>
    <xf numFmtId="0" fontId="22" fillId="3" borderId="6" xfId="0" applyFont="1" applyFill="1" applyBorder="1" applyAlignment="1">
      <alignment vertical="center" wrapText="1"/>
    </xf>
    <xf numFmtId="0" fontId="20" fillId="0" borderId="3" xfId="0" applyFont="1" applyBorder="1" applyAlignment="1">
      <alignment horizontal="center" vertical="center"/>
    </xf>
    <xf numFmtId="0" fontId="21" fillId="0" borderId="3" xfId="0" applyFont="1" applyBorder="1" applyAlignment="1">
      <alignment vertical="center" wrapText="1"/>
    </xf>
    <xf numFmtId="0" fontId="23" fillId="0" borderId="3" xfId="0" applyFont="1" applyBorder="1" applyAlignment="1">
      <alignment vertical="center" wrapText="1"/>
    </xf>
    <xf numFmtId="0" fontId="20" fillId="2" borderId="3" xfId="0" applyFont="1" applyFill="1" applyBorder="1" applyAlignment="1">
      <alignment horizontal="center" vertical="center"/>
    </xf>
    <xf numFmtId="0" fontId="21" fillId="2" borderId="3" xfId="0" applyFont="1" applyFill="1" applyBorder="1" applyAlignment="1">
      <alignment vertical="center" wrapText="1"/>
    </xf>
    <xf numFmtId="0" fontId="5" fillId="2" borderId="3" xfId="0" applyFont="1" applyFill="1" applyBorder="1" applyAlignment="1">
      <alignment horizontal="center" vertical="center"/>
    </xf>
    <xf numFmtId="0" fontId="21" fillId="3" borderId="3" xfId="0" applyFont="1" applyFill="1" applyBorder="1" applyAlignment="1">
      <alignment horizontal="left" vertical="center" wrapText="1"/>
    </xf>
    <xf numFmtId="0" fontId="19" fillId="0" borderId="2" xfId="0" applyFont="1" applyBorder="1"/>
    <xf numFmtId="0" fontId="24" fillId="3" borderId="3" xfId="0" applyFont="1" applyFill="1" applyBorder="1" applyAlignment="1">
      <alignment horizontal="left" vertical="center" wrapText="1"/>
    </xf>
    <xf numFmtId="0" fontId="24" fillId="3" borderId="3" xfId="0" applyFont="1" applyFill="1" applyBorder="1" applyAlignment="1">
      <alignment horizontal="center" vertical="center" wrapText="1"/>
    </xf>
    <xf numFmtId="0" fontId="25" fillId="0" borderId="0" xfId="0" applyFont="1" applyAlignment="1">
      <alignment horizontal="right"/>
    </xf>
    <xf numFmtId="0" fontId="26" fillId="0" borderId="0" xfId="0" applyFont="1" applyAlignment="1">
      <alignment horizontal="right"/>
    </xf>
    <xf numFmtId="0" fontId="5" fillId="0" borderId="0" xfId="0" applyFont="1"/>
    <xf numFmtId="0" fontId="27" fillId="3" borderId="8" xfId="0" applyFont="1" applyFill="1" applyBorder="1"/>
    <xf numFmtId="0" fontId="11" fillId="3" borderId="8" xfId="0" applyFont="1" applyFill="1" applyBorder="1" applyAlignment="1">
      <alignment horizontal="left" vertical="center" wrapText="1"/>
    </xf>
    <xf numFmtId="0" fontId="13" fillId="3" borderId="8" xfId="0" applyFont="1" applyFill="1" applyBorder="1" applyAlignment="1">
      <alignment horizontal="center" vertical="center"/>
    </xf>
    <xf numFmtId="0" fontId="7" fillId="4" borderId="0" xfId="0" applyFont="1" applyFill="1"/>
    <xf numFmtId="0" fontId="11" fillId="3"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3" borderId="12" xfId="0" applyFont="1" applyFill="1" applyBorder="1" applyAlignment="1">
      <alignment horizontal="left"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6" borderId="20" xfId="0" applyFont="1" applyFill="1" applyBorder="1" applyAlignment="1">
      <alignment horizontal="left" vertical="center" wrapTex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0" fillId="4" borderId="0" xfId="0" applyFill="1"/>
    <xf numFmtId="0" fontId="30" fillId="0" borderId="0" xfId="0" applyFont="1"/>
    <xf numFmtId="0" fontId="19" fillId="0" borderId="32" xfId="0" applyFont="1" applyBorder="1"/>
    <xf numFmtId="0" fontId="5" fillId="0" borderId="33" xfId="0" applyFont="1" applyBorder="1" applyAlignment="1">
      <alignment horizontal="center"/>
    </xf>
    <xf numFmtId="0" fontId="5" fillId="0" borderId="34" xfId="0" applyFont="1" applyBorder="1" applyAlignment="1">
      <alignment horizontal="center"/>
    </xf>
    <xf numFmtId="0" fontId="21" fillId="7" borderId="28" xfId="0" applyFont="1" applyFill="1" applyBorder="1" applyAlignment="1">
      <alignment horizontal="center" vertical="center" wrapText="1"/>
    </xf>
    <xf numFmtId="0" fontId="22" fillId="7" borderId="5" xfId="0" applyFont="1" applyFill="1" applyBorder="1" applyAlignment="1">
      <alignment vertical="center" wrapText="1"/>
    </xf>
    <xf numFmtId="0" fontId="13" fillId="7" borderId="8" xfId="0" applyFont="1" applyFill="1" applyBorder="1" applyAlignment="1">
      <alignment horizontal="center" vertical="center"/>
    </xf>
    <xf numFmtId="0" fontId="22" fillId="9" borderId="5" xfId="0" applyFont="1" applyFill="1" applyBorder="1" applyAlignment="1">
      <alignment vertical="center" wrapText="1"/>
    </xf>
    <xf numFmtId="0" fontId="21" fillId="9" borderId="28"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3" fillId="9" borderId="8" xfId="0" applyFont="1" applyFill="1" applyBorder="1" applyAlignment="1">
      <alignment horizontal="center" vertical="center"/>
    </xf>
    <xf numFmtId="0" fontId="21" fillId="9" borderId="3" xfId="0" applyFont="1" applyFill="1" applyBorder="1" applyAlignment="1">
      <alignment horizontal="center" vertical="center" wrapText="1"/>
    </xf>
    <xf numFmtId="0" fontId="21" fillId="12" borderId="28" xfId="0" applyFont="1" applyFill="1" applyBorder="1" applyAlignment="1">
      <alignment horizontal="center" vertical="center" wrapText="1"/>
    </xf>
    <xf numFmtId="0" fontId="22" fillId="12" borderId="5" xfId="0" applyFont="1" applyFill="1" applyBorder="1" applyAlignment="1">
      <alignment vertical="center" wrapText="1"/>
    </xf>
    <xf numFmtId="0" fontId="13" fillId="12" borderId="8" xfId="0" applyFont="1" applyFill="1" applyBorder="1" applyAlignment="1">
      <alignment horizontal="center" vertical="center"/>
    </xf>
    <xf numFmtId="0" fontId="21" fillId="12"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8" fillId="0" borderId="0" xfId="0" applyFont="1" applyAlignment="1">
      <alignment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18" fillId="0" borderId="0" xfId="0" applyFont="1" applyAlignment="1">
      <alignment horizontal="center" vertical="center" wrapText="1"/>
    </xf>
    <xf numFmtId="0" fontId="25" fillId="0" borderId="29" xfId="0" applyFont="1" applyBorder="1" applyAlignment="1">
      <alignment horizontal="center" vertical="center" wrapText="1"/>
    </xf>
    <xf numFmtId="0" fontId="0" fillId="0" borderId="0" xfId="0" applyAlignment="1">
      <alignment horizontal="center" vertical="center" wrapText="1"/>
    </xf>
    <xf numFmtId="0" fontId="13" fillId="14" borderId="8" xfId="0" applyFont="1" applyFill="1" applyBorder="1" applyAlignment="1">
      <alignment horizontal="center" vertical="center"/>
    </xf>
    <xf numFmtId="0" fontId="21" fillId="14" borderId="3" xfId="0" applyFont="1" applyFill="1" applyBorder="1" applyAlignment="1">
      <alignment horizontal="center" vertical="center" wrapText="1"/>
    </xf>
    <xf numFmtId="0" fontId="22" fillId="14" borderId="5" xfId="0" applyFont="1" applyFill="1" applyBorder="1" applyAlignment="1">
      <alignment vertical="center" wrapText="1"/>
    </xf>
    <xf numFmtId="0" fontId="13" fillId="14" borderId="8" xfId="0" applyFont="1" applyFill="1" applyBorder="1" applyAlignment="1">
      <alignment horizontal="center" vertical="center" wrapText="1"/>
    </xf>
    <xf numFmtId="0" fontId="21" fillId="14" borderId="2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2" borderId="1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12" borderId="21" xfId="0" applyFont="1" applyFill="1" applyBorder="1" applyAlignment="1">
      <alignment horizontal="center" vertical="center" wrapText="1"/>
    </xf>
    <xf numFmtId="0" fontId="13" fillId="14" borderId="21"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28" fillId="8" borderId="3" xfId="0" applyFont="1" applyFill="1" applyBorder="1" applyAlignment="1">
      <alignment horizontal="center" vertical="center"/>
    </xf>
    <xf numFmtId="0" fontId="28" fillId="13" borderId="3" xfId="0" applyFont="1" applyFill="1" applyBorder="1" applyAlignment="1">
      <alignment horizontal="center" vertical="center"/>
    </xf>
    <xf numFmtId="0" fontId="28" fillId="10" borderId="3" xfId="0" applyFont="1" applyFill="1" applyBorder="1" applyAlignment="1">
      <alignment horizontal="center" vertical="center"/>
    </xf>
    <xf numFmtId="0" fontId="28" fillId="11" borderId="3" xfId="0" applyFont="1" applyFill="1" applyBorder="1" applyAlignment="1">
      <alignment horizontal="center" vertical="center"/>
    </xf>
    <xf numFmtId="2" fontId="18" fillId="0" borderId="11" xfId="0" applyNumberFormat="1" applyFont="1" applyBorder="1"/>
    <xf numFmtId="0" fontId="29" fillId="12" borderId="8" xfId="0" applyFont="1" applyFill="1" applyBorder="1" applyAlignment="1">
      <alignment horizontal="center" vertical="center"/>
    </xf>
    <xf numFmtId="0" fontId="13" fillId="12" borderId="36" xfId="0" applyFont="1" applyFill="1" applyBorder="1" applyAlignment="1">
      <alignment horizontal="center" vertical="center" wrapText="1"/>
    </xf>
    <xf numFmtId="0" fontId="28" fillId="13" borderId="28" xfId="0" applyFont="1" applyFill="1" applyBorder="1" applyAlignment="1">
      <alignment horizontal="center" vertical="center"/>
    </xf>
    <xf numFmtId="0" fontId="29" fillId="13" borderId="3" xfId="0" applyFont="1" applyFill="1" applyBorder="1" applyAlignment="1">
      <alignment horizontal="center" vertical="center"/>
    </xf>
    <xf numFmtId="0" fontId="13" fillId="2" borderId="39"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29" fillId="13" borderId="13" xfId="0" applyFont="1" applyFill="1" applyBorder="1" applyAlignment="1">
      <alignment horizontal="center" vertical="center"/>
    </xf>
    <xf numFmtId="0" fontId="29" fillId="9" borderId="8" xfId="0" applyFont="1" applyFill="1" applyBorder="1" applyAlignment="1">
      <alignment horizontal="center" vertical="center"/>
    </xf>
    <xf numFmtId="0" fontId="29" fillId="7" borderId="8" xfId="0" applyFont="1" applyFill="1" applyBorder="1" applyAlignment="1">
      <alignment horizontal="center" vertical="center"/>
    </xf>
    <xf numFmtId="0" fontId="29" fillId="14" borderId="8" xfId="0" applyFont="1" applyFill="1" applyBorder="1" applyAlignment="1">
      <alignment horizontal="center" vertical="center"/>
    </xf>
    <xf numFmtId="0" fontId="29" fillId="8" borderId="3" xfId="0" applyFont="1" applyFill="1" applyBorder="1" applyAlignment="1">
      <alignment horizontal="center" vertical="center"/>
    </xf>
    <xf numFmtId="0" fontId="28" fillId="8" borderId="42" xfId="0" applyFont="1" applyFill="1" applyBorder="1" applyAlignment="1">
      <alignment horizontal="center" vertical="center"/>
    </xf>
    <xf numFmtId="0" fontId="28" fillId="11" borderId="42" xfId="0" applyFont="1" applyFill="1" applyBorder="1" applyAlignment="1">
      <alignment horizontal="center" vertical="center"/>
    </xf>
    <xf numFmtId="0" fontId="28" fillId="10" borderId="42" xfId="0" applyFont="1" applyFill="1" applyBorder="1" applyAlignment="1">
      <alignment horizontal="center" vertical="center"/>
    </xf>
    <xf numFmtId="0" fontId="29" fillId="8" borderId="13" xfId="0" applyFont="1" applyFill="1" applyBorder="1" applyAlignment="1">
      <alignment horizontal="center" vertical="center"/>
    </xf>
    <xf numFmtId="0" fontId="29" fillId="11" borderId="13" xfId="0" applyFont="1" applyFill="1" applyBorder="1" applyAlignment="1">
      <alignment horizontal="center" vertical="center"/>
    </xf>
    <xf numFmtId="0" fontId="29" fillId="10" borderId="13" xfId="0" applyFont="1" applyFill="1" applyBorder="1" applyAlignment="1">
      <alignment horizontal="center" vertical="center"/>
    </xf>
    <xf numFmtId="0" fontId="21" fillId="7" borderId="4" xfId="0" applyFont="1" applyFill="1" applyBorder="1" applyAlignment="1">
      <alignment horizontal="center" vertical="center" wrapText="1"/>
    </xf>
    <xf numFmtId="0" fontId="28" fillId="10" borderId="4" xfId="0" applyFont="1" applyFill="1" applyBorder="1" applyAlignment="1">
      <alignment horizontal="center" vertical="center"/>
    </xf>
    <xf numFmtId="0" fontId="29" fillId="7" borderId="38" xfId="0" applyFont="1" applyFill="1" applyBorder="1" applyAlignment="1">
      <alignment horizontal="center" vertical="center"/>
    </xf>
    <xf numFmtId="0" fontId="21" fillId="7" borderId="37" xfId="0" applyFont="1" applyFill="1" applyBorder="1" applyAlignment="1">
      <alignment horizontal="center" vertical="center" wrapText="1"/>
    </xf>
    <xf numFmtId="0" fontId="0" fillId="0" borderId="43" xfId="0" applyBorder="1"/>
    <xf numFmtId="0" fontId="31" fillId="0" borderId="3" xfId="0" applyFont="1" applyBorder="1" applyAlignment="1">
      <alignment horizontal="centerContinuous"/>
    </xf>
    <xf numFmtId="0" fontId="21" fillId="9" borderId="3"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24" fillId="9" borderId="3" xfId="0" applyFont="1" applyFill="1" applyBorder="1" applyAlignment="1">
      <alignment horizontal="left" vertical="center" wrapText="1"/>
    </xf>
    <xf numFmtId="0" fontId="17" fillId="9" borderId="3" xfId="0" applyFont="1" applyFill="1" applyBorder="1" applyAlignment="1">
      <alignment horizontal="center" vertical="center"/>
    </xf>
    <xf numFmtId="0" fontId="20" fillId="11" borderId="3" xfId="0" applyFont="1" applyFill="1" applyBorder="1" applyAlignment="1">
      <alignment horizontal="center" vertical="center"/>
    </xf>
    <xf numFmtId="0" fontId="24" fillId="9" borderId="3" xfId="0" applyFont="1" applyFill="1" applyBorder="1" applyAlignment="1">
      <alignment horizontal="center" vertical="center" wrapText="1"/>
    </xf>
    <xf numFmtId="0" fontId="17" fillId="7" borderId="3" xfId="0" applyFont="1" applyFill="1" applyBorder="1" applyAlignment="1">
      <alignment horizontal="center" vertical="center"/>
    </xf>
    <xf numFmtId="0" fontId="21" fillId="7" borderId="3"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20" fillId="10" borderId="3" xfId="0" applyFont="1" applyFill="1" applyBorder="1" applyAlignment="1">
      <alignment horizontal="center" vertical="center"/>
    </xf>
    <xf numFmtId="0" fontId="24" fillId="7" borderId="3" xfId="0" applyFont="1" applyFill="1" applyBorder="1" applyAlignment="1">
      <alignment horizontal="center" vertical="center" wrapText="1"/>
    </xf>
    <xf numFmtId="0" fontId="17" fillId="14" borderId="3" xfId="0" applyFont="1" applyFill="1" applyBorder="1" applyAlignment="1">
      <alignment horizontal="center" vertical="center"/>
    </xf>
    <xf numFmtId="0" fontId="21" fillId="14" borderId="3" xfId="0" applyFont="1" applyFill="1" applyBorder="1" applyAlignment="1">
      <alignment horizontal="left" vertical="center" wrapText="1"/>
    </xf>
    <xf numFmtId="0" fontId="11" fillId="14" borderId="8" xfId="0" applyFont="1" applyFill="1" applyBorder="1" applyAlignment="1">
      <alignment horizontal="left" vertical="center" wrapText="1"/>
    </xf>
    <xf numFmtId="0" fontId="24" fillId="14" borderId="3" xfId="0" applyFont="1" applyFill="1" applyBorder="1" applyAlignment="1">
      <alignment horizontal="left" vertical="center" wrapText="1"/>
    </xf>
    <xf numFmtId="0" fontId="24" fillId="14" borderId="3" xfId="0" applyFont="1" applyFill="1" applyBorder="1" applyAlignment="1">
      <alignment horizontal="center" vertical="center" wrapText="1"/>
    </xf>
    <xf numFmtId="0" fontId="20" fillId="13" borderId="3" xfId="0" applyFont="1" applyFill="1" applyBorder="1" applyAlignment="1">
      <alignment horizontal="center" vertical="center"/>
    </xf>
    <xf numFmtId="0" fontId="20" fillId="14" borderId="3" xfId="0" applyFont="1" applyFill="1" applyBorder="1" applyAlignment="1">
      <alignment horizontal="center" vertical="center"/>
    </xf>
    <xf numFmtId="0" fontId="17" fillId="12" borderId="3" xfId="0" applyFont="1" applyFill="1" applyBorder="1" applyAlignment="1">
      <alignment horizontal="center" vertical="center"/>
    </xf>
    <xf numFmtId="0" fontId="11" fillId="12" borderId="8" xfId="0" applyFont="1" applyFill="1" applyBorder="1" applyAlignment="1">
      <alignment horizontal="left" vertical="center" wrapText="1"/>
    </xf>
    <xf numFmtId="0" fontId="24" fillId="12" borderId="3" xfId="0" applyFont="1" applyFill="1" applyBorder="1" applyAlignment="1">
      <alignment horizontal="left" vertical="center" wrapText="1"/>
    </xf>
    <xf numFmtId="0" fontId="24" fillId="12" borderId="3" xfId="0" applyFont="1" applyFill="1" applyBorder="1" applyAlignment="1">
      <alignment horizontal="center" vertical="center" wrapText="1"/>
    </xf>
    <xf numFmtId="0" fontId="22" fillId="12" borderId="6" xfId="0" applyFont="1" applyFill="1" applyBorder="1" applyAlignment="1">
      <alignment vertical="center" wrapText="1"/>
    </xf>
    <xf numFmtId="0" fontId="22" fillId="14" borderId="6" xfId="0" applyFont="1" applyFill="1" applyBorder="1" applyAlignment="1">
      <alignment vertical="center" wrapText="1"/>
    </xf>
    <xf numFmtId="0" fontId="22" fillId="9" borderId="6" xfId="0" applyFont="1" applyFill="1" applyBorder="1" applyAlignment="1">
      <alignment vertical="center" wrapText="1"/>
    </xf>
    <xf numFmtId="0" fontId="25" fillId="4" borderId="0" xfId="0" applyFont="1" applyFill="1" applyAlignment="1">
      <alignment horizontal="right"/>
    </xf>
    <xf numFmtId="0" fontId="18" fillId="4" borderId="0" xfId="0" applyFont="1" applyFill="1"/>
    <xf numFmtId="0" fontId="26" fillId="4" borderId="0" xfId="0" applyFont="1" applyFill="1" applyAlignment="1">
      <alignment horizontal="right"/>
    </xf>
    <xf numFmtId="0" fontId="5" fillId="4" borderId="0" xfId="0" applyFont="1" applyFill="1" applyAlignment="1">
      <alignment horizontal="center" vertical="center"/>
    </xf>
    <xf numFmtId="0" fontId="25"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19" fillId="4" borderId="32" xfId="0" applyFont="1" applyFill="1" applyBorder="1"/>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32" fillId="0" borderId="3" xfId="0" applyFont="1" applyBorder="1" applyAlignment="1">
      <alignment horizontal="center" vertical="center"/>
    </xf>
    <xf numFmtId="0" fontId="33" fillId="0" borderId="3" xfId="0" applyFont="1" applyBorder="1" applyAlignment="1">
      <alignment horizontal="center" vertical="center"/>
    </xf>
    <xf numFmtId="0" fontId="35" fillId="4" borderId="33" xfId="0" applyFont="1" applyFill="1" applyBorder="1" applyAlignment="1">
      <alignment horizontal="center" vertical="center"/>
    </xf>
    <xf numFmtId="0" fontId="34" fillId="4" borderId="0" xfId="0" applyFont="1" applyFill="1" applyAlignment="1">
      <alignment horizontal="center" vertical="center"/>
    </xf>
    <xf numFmtId="0" fontId="36" fillId="12" borderId="3" xfId="0" applyFont="1" applyFill="1" applyBorder="1" applyAlignment="1">
      <alignment horizontal="left" vertical="center" wrapText="1"/>
    </xf>
    <xf numFmtId="0" fontId="36" fillId="2" borderId="3" xfId="0" applyFont="1" applyFill="1" applyBorder="1" applyAlignment="1">
      <alignment vertical="center" wrapText="1"/>
    </xf>
    <xf numFmtId="0" fontId="36" fillId="12" borderId="3" xfId="0" applyFont="1" applyFill="1" applyBorder="1" applyAlignment="1">
      <alignment horizontal="center" vertical="center" wrapText="1"/>
    </xf>
    <xf numFmtId="0" fontId="36" fillId="0" borderId="3" xfId="0" applyFont="1" applyBorder="1" applyAlignment="1">
      <alignment vertical="center" wrapText="1"/>
    </xf>
    <xf numFmtId="0" fontId="36" fillId="12" borderId="28" xfId="0" applyFont="1" applyFill="1" applyBorder="1" applyAlignment="1">
      <alignment horizontal="center" vertical="center" wrapText="1"/>
    </xf>
    <xf numFmtId="0" fontId="37" fillId="12" borderId="5" xfId="0" applyFont="1" applyFill="1" applyBorder="1" applyAlignment="1">
      <alignment vertical="center" wrapText="1"/>
    </xf>
    <xf numFmtId="0" fontId="37" fillId="12" borderId="6" xfId="0" applyFont="1" applyFill="1" applyBorder="1" applyAlignment="1">
      <alignment vertical="center" wrapText="1"/>
    </xf>
    <xf numFmtId="0" fontId="29" fillId="0" borderId="0" xfId="0" applyFont="1"/>
    <xf numFmtId="0" fontId="39" fillId="0" borderId="0" xfId="0" applyFont="1"/>
    <xf numFmtId="0" fontId="12" fillId="0" borderId="30" xfId="0" applyFont="1" applyBorder="1" applyAlignment="1">
      <alignment horizontal="right" wrapText="1"/>
    </xf>
    <xf numFmtId="0" fontId="12" fillId="0" borderId="31" xfId="0" applyFont="1" applyBorder="1" applyAlignment="1">
      <alignment horizontal="right" wrapText="1"/>
    </xf>
    <xf numFmtId="0" fontId="5" fillId="0" borderId="0" xfId="0" applyFont="1" applyAlignment="1">
      <alignment vertical="center" wrapText="1"/>
    </xf>
    <xf numFmtId="0" fontId="19" fillId="0" borderId="0" xfId="0" applyFont="1" applyAlignment="1">
      <alignment wrapText="1"/>
    </xf>
    <xf numFmtId="0" fontId="33" fillId="0" borderId="0" xfId="0" applyFont="1" applyAlignment="1">
      <alignment vertical="center" wrapText="1"/>
    </xf>
    <xf numFmtId="0" fontId="38" fillId="0" borderId="0" xfId="0" applyFont="1" applyAlignment="1">
      <alignment vertical="center" wrapText="1"/>
    </xf>
    <xf numFmtId="0" fontId="0" fillId="4" borderId="0" xfId="0" applyFill="1" applyAlignment="1">
      <alignment wrapText="1"/>
    </xf>
    <xf numFmtId="0" fontId="19"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43" fillId="3" borderId="3" xfId="0" applyFont="1" applyFill="1" applyBorder="1" applyAlignment="1">
      <alignment horizontal="center" vertical="center" wrapText="1"/>
    </xf>
    <xf numFmtId="0" fontId="23" fillId="0" borderId="0" xfId="0" applyFont="1"/>
    <xf numFmtId="0" fontId="44" fillId="0" borderId="3" xfId="0" applyFont="1" applyBorder="1" applyAlignment="1">
      <alignment horizontal="center" vertical="center"/>
    </xf>
    <xf numFmtId="0" fontId="44" fillId="2" borderId="3" xfId="0" applyFont="1" applyFill="1" applyBorder="1" applyAlignment="1">
      <alignment horizontal="center" vertical="center"/>
    </xf>
    <xf numFmtId="0" fontId="44" fillId="3" borderId="3" xfId="0" applyFont="1" applyFill="1" applyBorder="1" applyAlignment="1">
      <alignment horizontal="center" vertical="center"/>
    </xf>
    <xf numFmtId="0" fontId="45" fillId="2" borderId="3" xfId="0" applyFont="1" applyFill="1" applyBorder="1" applyAlignment="1">
      <alignment horizontal="right" vertical="center" wrapText="1"/>
    </xf>
    <xf numFmtId="0" fontId="23" fillId="2" borderId="3" xfId="0" applyFont="1" applyFill="1" applyBorder="1" applyAlignment="1">
      <alignment horizontal="center" vertical="center"/>
    </xf>
    <xf numFmtId="0" fontId="44" fillId="0" borderId="3" xfId="0" applyFont="1" applyBorder="1" applyAlignment="1">
      <alignment vertical="center" wrapText="1"/>
    </xf>
    <xf numFmtId="0" fontId="46" fillId="2" borderId="3" xfId="0" applyFont="1" applyFill="1" applyBorder="1" applyAlignment="1">
      <alignment horizontal="right" vertical="center" wrapText="1"/>
    </xf>
    <xf numFmtId="0" fontId="23" fillId="0" borderId="4" xfId="0" applyFont="1" applyBorder="1" applyAlignment="1">
      <alignment vertical="center" wrapText="1"/>
    </xf>
    <xf numFmtId="6" fontId="23" fillId="0" borderId="3" xfId="0" applyNumberFormat="1" applyFont="1" applyBorder="1" applyAlignment="1">
      <alignment horizontal="left" vertical="center" wrapText="1"/>
    </xf>
    <xf numFmtId="6" fontId="23" fillId="0" borderId="3" xfId="0" quotePrefix="1" applyNumberFormat="1" applyFont="1" applyBorder="1" applyAlignment="1">
      <alignment horizontal="left" vertical="center" wrapText="1"/>
    </xf>
    <xf numFmtId="0" fontId="46" fillId="2" borderId="0" xfId="0" applyFont="1" applyFill="1" applyAlignment="1">
      <alignment horizontal="right" vertical="center" wrapText="1"/>
    </xf>
    <xf numFmtId="0" fontId="23" fillId="2" borderId="6" xfId="0" applyFont="1" applyFill="1" applyBorder="1" applyAlignment="1">
      <alignment horizontal="center" vertical="center"/>
    </xf>
    <xf numFmtId="0" fontId="23" fillId="2" borderId="52" xfId="0" applyFont="1" applyFill="1" applyBorder="1" applyAlignment="1">
      <alignment horizontal="center" vertical="center"/>
    </xf>
    <xf numFmtId="0" fontId="23" fillId="3" borderId="5" xfId="0" applyFont="1" applyFill="1" applyBorder="1" applyAlignment="1">
      <alignment vertical="center" wrapText="1"/>
    </xf>
    <xf numFmtId="0" fontId="23" fillId="3" borderId="6" xfId="0" applyFont="1" applyFill="1" applyBorder="1" applyAlignment="1">
      <alignment vertical="center" wrapText="1"/>
    </xf>
    <xf numFmtId="0" fontId="1" fillId="0" borderId="3" xfId="0" applyFont="1" applyBorder="1" applyAlignment="1">
      <alignment vertical="center" wrapText="1"/>
    </xf>
    <xf numFmtId="0" fontId="44" fillId="3" borderId="4"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44" fillId="3" borderId="18" xfId="0" applyFont="1" applyFill="1" applyBorder="1" applyAlignment="1">
      <alignment horizontal="center" vertical="center" wrapText="1"/>
    </xf>
    <xf numFmtId="0" fontId="23" fillId="3" borderId="8" xfId="0" applyFont="1" applyFill="1" applyBorder="1"/>
    <xf numFmtId="0" fontId="44" fillId="3" borderId="8" xfId="0" applyFont="1" applyFill="1" applyBorder="1" applyAlignment="1">
      <alignment horizontal="left" vertical="center" wrapText="1"/>
    </xf>
    <xf numFmtId="0" fontId="44" fillId="3" borderId="8" xfId="0" applyFont="1" applyFill="1" applyBorder="1" applyAlignment="1">
      <alignment horizontal="center" vertical="center"/>
    </xf>
    <xf numFmtId="0" fontId="23" fillId="3" borderId="28" xfId="0" applyFont="1" applyFill="1" applyBorder="1" applyAlignment="1">
      <alignment vertical="center" wrapText="1"/>
    </xf>
    <xf numFmtId="0" fontId="23" fillId="3" borderId="3" xfId="0" applyFont="1" applyFill="1" applyBorder="1" applyAlignment="1">
      <alignment horizontal="left" vertical="top" wrapText="1"/>
    </xf>
    <xf numFmtId="0" fontId="44" fillId="0" borderId="0" xfId="0" applyFont="1"/>
    <xf numFmtId="0" fontId="23" fillId="0" borderId="43" xfId="0" applyFont="1" applyBorder="1"/>
    <xf numFmtId="0" fontId="23" fillId="2" borderId="18" xfId="0" applyFont="1" applyFill="1" applyBorder="1" applyAlignment="1">
      <alignment horizontal="center" vertical="center"/>
    </xf>
    <xf numFmtId="0" fontId="23" fillId="0" borderId="3" xfId="0" applyFont="1" applyBorder="1" applyAlignment="1">
      <alignment horizontal="center" vertical="center" wrapText="1"/>
    </xf>
    <xf numFmtId="0" fontId="44" fillId="0" borderId="7" xfId="0" applyFont="1" applyBorder="1"/>
    <xf numFmtId="2" fontId="23" fillId="0" borderId="11" xfId="0" applyNumberFormat="1" applyFont="1" applyBorder="1"/>
    <xf numFmtId="0" fontId="44" fillId="0" borderId="43" xfId="0" applyFont="1" applyBorder="1" applyAlignment="1">
      <alignment horizontal="left" vertical="center" wrapText="1"/>
    </xf>
    <xf numFmtId="0" fontId="44" fillId="0" borderId="54" xfId="0" applyFont="1" applyBorder="1" applyAlignment="1">
      <alignment horizontal="center" vertical="center"/>
    </xf>
    <xf numFmtId="0" fontId="44" fillId="0" borderId="43" xfId="0" applyFont="1" applyBorder="1" applyAlignment="1">
      <alignment horizontal="center" vertical="center"/>
    </xf>
    <xf numFmtId="0" fontId="44" fillId="0" borderId="28" xfId="0" applyFont="1" applyBorder="1" applyAlignment="1">
      <alignment horizontal="center" vertical="center"/>
    </xf>
    <xf numFmtId="0" fontId="23" fillId="3" borderId="0" xfId="0" applyFont="1" applyFill="1"/>
    <xf numFmtId="0" fontId="23" fillId="3" borderId="28" xfId="0" applyFont="1" applyFill="1" applyBorder="1" applyAlignment="1">
      <alignment horizontal="center" vertical="center" wrapText="1"/>
    </xf>
    <xf numFmtId="0" fontId="44" fillId="0" borderId="0" xfId="0" applyFont="1" applyAlignment="1">
      <alignment horizontal="right"/>
    </xf>
    <xf numFmtId="0" fontId="23" fillId="0" borderId="0" xfId="0" applyFont="1" applyAlignment="1">
      <alignment horizontal="right"/>
    </xf>
    <xf numFmtId="0" fontId="23" fillId="0" borderId="0" xfId="0" applyFont="1" applyAlignment="1">
      <alignment vertical="center"/>
    </xf>
    <xf numFmtId="0" fontId="23" fillId="4" borderId="0" xfId="0" applyFont="1" applyFill="1"/>
    <xf numFmtId="0" fontId="44" fillId="5" borderId="9" xfId="0" applyFont="1" applyFill="1" applyBorder="1" applyAlignment="1">
      <alignment horizontal="center" vertical="center" wrapText="1"/>
    </xf>
    <xf numFmtId="0" fontId="44" fillId="5" borderId="48"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3" borderId="12" xfId="0" applyFont="1" applyFill="1" applyBorder="1" applyAlignment="1">
      <alignment horizontal="left" vertical="center" wrapText="1"/>
    </xf>
    <xf numFmtId="0" fontId="44" fillId="3" borderId="49" xfId="0" applyFont="1" applyFill="1" applyBorder="1" applyAlignment="1">
      <alignment horizontal="left" vertical="center" wrapText="1"/>
    </xf>
    <xf numFmtId="0" fontId="44" fillId="4" borderId="13" xfId="0" applyFont="1" applyFill="1" applyBorder="1" applyAlignment="1">
      <alignment horizontal="center" vertical="center" wrapText="1"/>
    </xf>
    <xf numFmtId="0" fontId="44" fillId="3" borderId="15"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4" borderId="3" xfId="0" applyFont="1" applyFill="1" applyBorder="1" applyAlignment="1">
      <alignment horizontal="center" vertical="center" wrapText="1"/>
    </xf>
    <xf numFmtId="0" fontId="44" fillId="4" borderId="16" xfId="0" applyFont="1" applyFill="1" applyBorder="1" applyAlignment="1">
      <alignment horizontal="center" vertical="center" wrapText="1"/>
    </xf>
    <xf numFmtId="0" fontId="44" fillId="3" borderId="25" xfId="0" applyFont="1" applyFill="1" applyBorder="1" applyAlignment="1">
      <alignment horizontal="left" vertical="center" wrapText="1"/>
    </xf>
    <xf numFmtId="0" fontId="44" fillId="3" borderId="50" xfId="0" applyFont="1" applyFill="1" applyBorder="1" applyAlignment="1">
      <alignment horizontal="left" vertical="center" wrapText="1"/>
    </xf>
    <xf numFmtId="0" fontId="44" fillId="4" borderId="26" xfId="0" applyFont="1" applyFill="1" applyBorder="1" applyAlignment="1">
      <alignment horizontal="center" vertical="center" wrapText="1"/>
    </xf>
    <xf numFmtId="0" fontId="44" fillId="4" borderId="45" xfId="0" applyFont="1" applyFill="1" applyBorder="1" applyAlignment="1">
      <alignment horizontal="center" vertical="center" wrapText="1"/>
    </xf>
    <xf numFmtId="0" fontId="44" fillId="6" borderId="23" xfId="0" applyFont="1" applyFill="1" applyBorder="1" applyAlignment="1">
      <alignment horizontal="left" vertical="center" wrapText="1"/>
    </xf>
    <xf numFmtId="0" fontId="44" fillId="6" borderId="51" xfId="0" applyFont="1" applyFill="1" applyBorder="1" applyAlignment="1">
      <alignment horizontal="left" vertical="center" wrapText="1"/>
    </xf>
    <xf numFmtId="0" fontId="44" fillId="6" borderId="24" xfId="0" applyFont="1" applyFill="1" applyBorder="1" applyAlignment="1">
      <alignment horizontal="center" vertical="center" wrapText="1"/>
    </xf>
    <xf numFmtId="0" fontId="44" fillId="6" borderId="46" xfId="0" applyFont="1" applyFill="1" applyBorder="1" applyAlignment="1">
      <alignment horizontal="center" vertical="center" wrapText="1"/>
    </xf>
    <xf numFmtId="0" fontId="44" fillId="3" borderId="13" xfId="0" applyFont="1" applyFill="1" applyBorder="1" applyAlignment="1">
      <alignment horizontal="center" vertical="center"/>
    </xf>
    <xf numFmtId="0" fontId="44" fillId="3" borderId="14" xfId="0" applyFont="1" applyFill="1" applyBorder="1" applyAlignment="1">
      <alignment horizontal="center" vertical="center"/>
    </xf>
    <xf numFmtId="0" fontId="44" fillId="3" borderId="27" xfId="0" applyFont="1" applyFill="1" applyBorder="1" applyAlignment="1">
      <alignment horizontal="left" vertical="center" wrapText="1"/>
    </xf>
    <xf numFmtId="0" fontId="44" fillId="3" borderId="52" xfId="0" applyFont="1" applyFill="1" applyBorder="1" applyAlignment="1">
      <alignment horizontal="left" vertical="center" wrapText="1"/>
    </xf>
    <xf numFmtId="0" fontId="44" fillId="3" borderId="16" xfId="0" applyFont="1" applyFill="1" applyBorder="1" applyAlignment="1">
      <alignment horizontal="center" vertical="center"/>
    </xf>
    <xf numFmtId="0" fontId="44" fillId="3" borderId="47" xfId="0" applyFont="1" applyFill="1" applyBorder="1" applyAlignment="1">
      <alignment horizontal="left" vertical="center" wrapText="1"/>
    </xf>
    <xf numFmtId="0" fontId="44" fillId="3" borderId="53" xfId="0" applyFont="1" applyFill="1" applyBorder="1" applyAlignment="1">
      <alignment horizontal="left" vertical="center" wrapText="1"/>
    </xf>
    <xf numFmtId="0" fontId="44" fillId="4" borderId="18" xfId="0" applyFont="1" applyFill="1" applyBorder="1" applyAlignment="1">
      <alignment horizontal="center" vertical="center" wrapText="1"/>
    </xf>
    <xf numFmtId="0" fontId="44" fillId="4" borderId="19" xfId="0" applyFont="1" applyFill="1" applyBorder="1" applyAlignment="1">
      <alignment horizontal="center" vertical="center" wrapText="1"/>
    </xf>
    <xf numFmtId="0" fontId="44" fillId="6" borderId="9" xfId="0" applyFont="1" applyFill="1" applyBorder="1" applyAlignment="1">
      <alignment horizontal="left" vertical="center" wrapText="1"/>
    </xf>
    <xf numFmtId="0" fontId="44" fillId="6" borderId="48" xfId="0" applyFont="1" applyFill="1" applyBorder="1" applyAlignment="1">
      <alignment horizontal="left" vertical="center" wrapText="1"/>
    </xf>
    <xf numFmtId="0" fontId="44" fillId="6" borderId="10"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6" xfId="0" applyFont="1" applyFill="1" applyBorder="1" applyAlignment="1">
      <alignment horizontal="center" vertical="center"/>
    </xf>
    <xf numFmtId="0" fontId="44" fillId="0" borderId="3" xfId="0" applyFont="1" applyBorder="1" applyAlignment="1">
      <alignment horizontal="center"/>
    </xf>
    <xf numFmtId="0" fontId="23" fillId="0" borderId="3" xfId="0" applyFont="1" applyBorder="1"/>
    <xf numFmtId="0" fontId="24" fillId="0" borderId="0" xfId="0" applyFont="1"/>
    <xf numFmtId="0" fontId="40" fillId="0" borderId="0" xfId="0" applyFont="1"/>
    <xf numFmtId="0" fontId="43" fillId="3" borderId="28" xfId="0" applyFont="1" applyFill="1" applyBorder="1" applyAlignment="1">
      <alignment horizontal="center" vertical="center" wrapText="1"/>
    </xf>
    <xf numFmtId="0" fontId="11" fillId="3" borderId="27" xfId="0" applyFont="1" applyFill="1" applyBorder="1" applyAlignment="1">
      <alignment horizontal="left" vertical="center" wrapText="1"/>
    </xf>
    <xf numFmtId="0" fontId="43" fillId="3" borderId="56"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4" fillId="15" borderId="25"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45" xfId="0" applyFont="1" applyFill="1" applyBorder="1" applyAlignment="1">
      <alignment horizontal="center" vertical="center" wrapText="1"/>
    </xf>
    <xf numFmtId="0" fontId="12" fillId="0" borderId="0" xfId="0" applyFont="1"/>
    <xf numFmtId="0" fontId="43" fillId="4" borderId="28" xfId="0" applyFont="1" applyFill="1" applyBorder="1" applyAlignment="1">
      <alignment horizontal="center" vertical="center" wrapText="1"/>
    </xf>
    <xf numFmtId="0" fontId="43" fillId="4" borderId="56" xfId="0" applyFont="1" applyFill="1" applyBorder="1" applyAlignment="1">
      <alignment horizontal="center" vertical="center" wrapText="1"/>
    </xf>
    <xf numFmtId="0" fontId="43" fillId="4" borderId="3" xfId="0" applyFont="1" applyFill="1" applyBorder="1" applyAlignment="1">
      <alignment horizontal="center" vertical="center" wrapText="1"/>
    </xf>
    <xf numFmtId="0" fontId="43" fillId="4" borderId="1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8" fillId="0" borderId="0" xfId="0" applyFont="1"/>
    <xf numFmtId="0" fontId="9" fillId="17" borderId="15" xfId="0" applyFont="1" applyFill="1" applyBorder="1" applyAlignment="1">
      <alignment horizontal="left" vertical="center" wrapText="1"/>
    </xf>
    <xf numFmtId="0" fontId="21" fillId="17" borderId="25" xfId="0" applyFont="1" applyFill="1" applyBorder="1" applyAlignment="1">
      <alignment horizontal="left" vertical="center" wrapText="1"/>
    </xf>
    <xf numFmtId="0" fontId="21" fillId="4" borderId="26"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3" fillId="0" borderId="0" xfId="0" applyFont="1" applyAlignment="1">
      <alignment vertical="center" wrapText="1"/>
    </xf>
    <xf numFmtId="0" fontId="44" fillId="3" borderId="18" xfId="0" applyFont="1" applyFill="1" applyBorder="1" applyAlignment="1">
      <alignment horizontal="center" vertical="center" wrapText="1"/>
    </xf>
    <xf numFmtId="0" fontId="44" fillId="3" borderId="28" xfId="0" applyFont="1" applyFill="1" applyBorder="1" applyAlignment="1">
      <alignment horizontal="center" vertical="center" wrapText="1"/>
    </xf>
    <xf numFmtId="0" fontId="44" fillId="3" borderId="44" xfId="0" applyFont="1" applyFill="1" applyBorder="1" applyAlignment="1">
      <alignment horizontal="center" vertical="center" wrapText="1"/>
    </xf>
    <xf numFmtId="0" fontId="23" fillId="0" borderId="37" xfId="0" applyFont="1" applyBorder="1" applyAlignment="1">
      <alignment vertical="center" wrapText="1"/>
    </xf>
    <xf numFmtId="0" fontId="44" fillId="3" borderId="4"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23" fillId="0" borderId="5" xfId="0" applyFont="1" applyBorder="1" applyAlignment="1">
      <alignment vertical="center" wrapText="1"/>
    </xf>
    <xf numFmtId="0" fontId="44" fillId="3" borderId="37" xfId="0" applyFont="1" applyFill="1" applyBorder="1" applyAlignment="1">
      <alignment horizontal="center" vertical="center" wrapText="1"/>
    </xf>
    <xf numFmtId="0" fontId="44" fillId="3" borderId="54"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23" fillId="0" borderId="3" xfId="0" applyFont="1" applyBorder="1" applyAlignment="1">
      <alignment vertical="center" wrapText="1"/>
    </xf>
    <xf numFmtId="0" fontId="23" fillId="0" borderId="28" xfId="0" applyFont="1" applyBorder="1" applyAlignment="1">
      <alignment horizontal="center" vertical="center" wrapText="1"/>
    </xf>
    <xf numFmtId="0" fontId="23" fillId="0" borderId="28" xfId="0" applyFont="1" applyBorder="1" applyAlignment="1">
      <alignment vertical="center" wrapText="1"/>
    </xf>
    <xf numFmtId="0" fontId="31" fillId="12" borderId="7" xfId="0" applyFont="1" applyFill="1" applyBorder="1" applyAlignment="1">
      <alignment horizontal="center"/>
    </xf>
    <xf numFmtId="0" fontId="31" fillId="12" borderId="35" xfId="0" applyFont="1" applyFill="1" applyBorder="1" applyAlignment="1">
      <alignment horizontal="center"/>
    </xf>
    <xf numFmtId="0" fontId="31" fillId="14" borderId="7" xfId="0" applyFont="1" applyFill="1" applyBorder="1" applyAlignment="1">
      <alignment horizontal="center"/>
    </xf>
    <xf numFmtId="0" fontId="31" fillId="14" borderId="35" xfId="0" applyFont="1" applyFill="1" applyBorder="1" applyAlignment="1">
      <alignment horizontal="center"/>
    </xf>
    <xf numFmtId="0" fontId="31" fillId="9" borderId="7" xfId="0" applyFont="1" applyFill="1" applyBorder="1" applyAlignment="1">
      <alignment horizontal="center"/>
    </xf>
    <xf numFmtId="0" fontId="31" fillId="9" borderId="35" xfId="0" applyFont="1" applyFill="1" applyBorder="1" applyAlignment="1">
      <alignment horizontal="center"/>
    </xf>
    <xf numFmtId="0" fontId="42" fillId="3" borderId="13" xfId="0" applyFont="1" applyFill="1" applyBorder="1" applyAlignment="1">
      <alignment horizontal="center" vertical="center" wrapText="1"/>
    </xf>
    <xf numFmtId="0" fontId="42" fillId="3" borderId="26"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34" xfId="0" applyFont="1" applyFill="1" applyBorder="1" applyAlignment="1">
      <alignment horizontal="center" vertical="center" wrapText="1"/>
    </xf>
    <xf numFmtId="0" fontId="42" fillId="3" borderId="29" xfId="0" applyFont="1" applyFill="1" applyBorder="1" applyAlignment="1">
      <alignment horizontal="center" vertical="center" wrapText="1"/>
    </xf>
    <xf numFmtId="0" fontId="42" fillId="3" borderId="55" xfId="0" applyFont="1" applyFill="1" applyBorder="1" applyAlignment="1">
      <alignment horizontal="center" vertical="center" wrapText="1"/>
    </xf>
    <xf numFmtId="0" fontId="42" fillId="3" borderId="36"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8" fillId="0" borderId="60" xfId="0" applyFont="1" applyBorder="1" applyAlignment="1">
      <alignment horizontal="center"/>
    </xf>
    <xf numFmtId="0" fontId="21" fillId="16" borderId="57" xfId="0" applyFont="1" applyFill="1" applyBorder="1" applyAlignment="1">
      <alignment horizontal="center" vertical="center" wrapText="1"/>
    </xf>
    <xf numFmtId="0" fontId="21" fillId="16" borderId="59" xfId="0" applyFont="1" applyFill="1" applyBorder="1" applyAlignment="1">
      <alignment horizontal="center" vertical="center" wrapText="1"/>
    </xf>
    <xf numFmtId="0" fontId="21" fillId="16" borderId="58" xfId="0" applyFont="1" applyFill="1" applyBorder="1" applyAlignment="1">
      <alignment horizontal="center" vertical="center" wrapText="1"/>
    </xf>
    <xf numFmtId="0" fontId="21" fillId="16" borderId="46" xfId="0" applyFont="1" applyFill="1" applyBorder="1" applyAlignment="1">
      <alignment horizontal="center" vertical="center" wrapText="1"/>
    </xf>
    <xf numFmtId="0" fontId="21" fillId="16" borderId="29" xfId="0" applyFont="1" applyFill="1" applyBorder="1" applyAlignment="1">
      <alignment horizontal="center" vertical="center" wrapText="1"/>
    </xf>
    <xf numFmtId="0" fontId="21" fillId="16" borderId="40" xfId="0" applyFont="1" applyFill="1" applyBorder="1" applyAlignment="1">
      <alignment horizontal="center" vertical="center" wrapText="1"/>
    </xf>
    <xf numFmtId="0" fontId="21" fillId="16" borderId="36" xfId="0" applyFont="1" applyFill="1" applyBorder="1" applyAlignment="1">
      <alignment horizontal="center" vertical="center" wrapText="1"/>
    </xf>
    <xf numFmtId="0" fontId="21" fillId="16"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9590477</xdr:colOff>
      <xdr:row>35</xdr:row>
      <xdr:rowOff>151810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609600" y="2286000"/>
          <a:ext cx="9590477" cy="472381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N112"/>
  <sheetViews>
    <sheetView tabSelected="1" view="pageBreakPreview" topLeftCell="B1" zoomScale="88" zoomScaleNormal="25" workbookViewId="0">
      <pane xSplit="2" ySplit="3" topLeftCell="H37" activePane="bottomRight" state="frozen"/>
      <selection pane="topRight" activeCell="D1" sqref="D1"/>
      <selection pane="bottomLeft" activeCell="B4" sqref="B4"/>
      <selection pane="bottomRight" activeCell="K2" sqref="K2:K3"/>
    </sheetView>
  </sheetViews>
  <sheetFormatPr defaultColWidth="9.140625" defaultRowHeight="14.25" x14ac:dyDescent="0.2"/>
  <cols>
    <col min="1" max="1" width="9.140625" style="206"/>
    <col min="2" max="2" width="7" style="206" customWidth="1"/>
    <col min="3" max="3" width="43" style="206" customWidth="1"/>
    <col min="4" max="4" width="50.140625" style="206" customWidth="1"/>
    <col min="5" max="11" width="45.42578125" style="206" customWidth="1"/>
    <col min="12" max="12" width="27.42578125" style="206" customWidth="1"/>
    <col min="13" max="13" width="3.7109375" style="206" bestFit="1" customWidth="1"/>
    <col min="14" max="14" width="5.5703125" style="206" bestFit="1" customWidth="1"/>
    <col min="15" max="16384" width="9.140625" style="206"/>
  </cols>
  <sheetData>
    <row r="1" spans="2:14" ht="46.5" customHeight="1" thickBot="1" x14ac:dyDescent="0.45">
      <c r="B1" s="284" t="s">
        <v>0</v>
      </c>
      <c r="C1" s="284"/>
      <c r="D1" s="284"/>
      <c r="E1" s="284"/>
      <c r="F1" s="284"/>
      <c r="G1" s="284"/>
      <c r="M1" s="235">
        <f>COUNTA(A2:L2)-1</f>
        <v>8</v>
      </c>
      <c r="N1" s="236">
        <v>0.25</v>
      </c>
    </row>
    <row r="2" spans="2:14" ht="36.6" customHeight="1" x14ac:dyDescent="0.2">
      <c r="C2" s="309" t="s">
        <v>1</v>
      </c>
      <c r="D2" s="307" t="s">
        <v>2</v>
      </c>
      <c r="E2" s="307" t="s">
        <v>3</v>
      </c>
      <c r="F2" s="307" t="s">
        <v>4</v>
      </c>
      <c r="G2" s="307" t="s">
        <v>5</v>
      </c>
      <c r="H2" s="307" t="s">
        <v>6</v>
      </c>
      <c r="I2" s="307" t="s">
        <v>7</v>
      </c>
      <c r="J2" s="309" t="s">
        <v>8</v>
      </c>
      <c r="K2" s="307" t="s">
        <v>9</v>
      </c>
    </row>
    <row r="3" spans="2:14" ht="24.75" customHeight="1" x14ac:dyDescent="0.2">
      <c r="B3" s="209"/>
      <c r="C3" s="310"/>
      <c r="D3" s="315"/>
      <c r="E3" s="308"/>
      <c r="F3" s="308"/>
      <c r="G3" s="308"/>
      <c r="H3" s="308"/>
      <c r="I3" s="308"/>
      <c r="J3" s="314"/>
      <c r="K3" s="308"/>
    </row>
    <row r="4" spans="2:14" ht="114.95" customHeight="1" x14ac:dyDescent="0.2">
      <c r="B4" s="209"/>
      <c r="C4" s="229"/>
      <c r="D4" s="229"/>
      <c r="E4" s="230" t="s">
        <v>10</v>
      </c>
      <c r="F4" s="230" t="s">
        <v>11</v>
      </c>
      <c r="G4" s="230" t="s">
        <v>12</v>
      </c>
      <c r="H4" s="230" t="s">
        <v>13</v>
      </c>
      <c r="I4" s="230" t="s">
        <v>14</v>
      </c>
      <c r="J4" s="230" t="s">
        <v>15</v>
      </c>
      <c r="K4" s="230" t="s">
        <v>16</v>
      </c>
    </row>
    <row r="5" spans="2:14" ht="15" x14ac:dyDescent="0.2">
      <c r="B5" s="209" t="s">
        <v>17</v>
      </c>
      <c r="C5" s="311" t="s">
        <v>18</v>
      </c>
      <c r="D5" s="312"/>
      <c r="E5" s="313"/>
      <c r="F5" s="313"/>
      <c r="G5" s="313"/>
      <c r="H5" s="313"/>
      <c r="I5" s="313"/>
      <c r="J5" s="313"/>
      <c r="K5" s="313"/>
    </row>
    <row r="6" spans="2:14" ht="125.45" customHeight="1" x14ac:dyDescent="0.2">
      <c r="B6" s="207">
        <v>1</v>
      </c>
      <c r="C6" s="212" t="s">
        <v>19</v>
      </c>
      <c r="D6" s="44" t="s">
        <v>20</v>
      </c>
      <c r="E6" s="44" t="s">
        <v>21</v>
      </c>
      <c r="F6" s="44" t="s">
        <v>22</v>
      </c>
      <c r="G6" s="44" t="s">
        <v>23</v>
      </c>
      <c r="H6" s="44" t="s">
        <v>24</v>
      </c>
      <c r="I6" s="44" t="s">
        <v>24</v>
      </c>
      <c r="J6" s="44" t="s">
        <v>25</v>
      </c>
      <c r="K6" s="44" t="s">
        <v>26</v>
      </c>
    </row>
    <row r="7" spans="2:14" ht="15" x14ac:dyDescent="0.2">
      <c r="B7" s="208"/>
      <c r="C7" s="210" t="s">
        <v>27</v>
      </c>
      <c r="D7" s="210"/>
      <c r="E7" s="211">
        <v>4</v>
      </c>
      <c r="F7" s="211">
        <v>3</v>
      </c>
      <c r="G7" s="211">
        <v>3</v>
      </c>
      <c r="H7" s="211">
        <v>1</v>
      </c>
      <c r="I7" s="211">
        <v>1</v>
      </c>
      <c r="J7" s="211">
        <v>0</v>
      </c>
      <c r="K7" s="211">
        <v>3</v>
      </c>
    </row>
    <row r="8" spans="2:14" ht="96.95" customHeight="1" x14ac:dyDescent="0.25">
      <c r="B8" s="207">
        <f ca="1">(INDIRECT("B"&amp;ROW()-2)+1)</f>
        <v>2</v>
      </c>
      <c r="C8" s="231" t="s">
        <v>28</v>
      </c>
      <c r="D8" s="306" t="s">
        <v>29</v>
      </c>
      <c r="E8" s="44" t="s">
        <v>21</v>
      </c>
      <c r="F8" s="44" t="s">
        <v>30</v>
      </c>
      <c r="G8" s="44" t="s">
        <v>31</v>
      </c>
      <c r="H8" s="44" t="s">
        <v>32</v>
      </c>
      <c r="I8" s="44" t="s">
        <v>32</v>
      </c>
      <c r="J8" s="44" t="s">
        <v>33</v>
      </c>
      <c r="K8" s="44" t="s">
        <v>34</v>
      </c>
    </row>
    <row r="9" spans="2:14" ht="15" x14ac:dyDescent="0.2">
      <c r="B9" s="208"/>
      <c r="C9" s="210" t="s">
        <v>27</v>
      </c>
      <c r="D9" s="210"/>
      <c r="E9" s="211">
        <v>4</v>
      </c>
      <c r="F9" s="211">
        <v>3</v>
      </c>
      <c r="G9" s="211">
        <v>3</v>
      </c>
      <c r="H9" s="211">
        <v>2</v>
      </c>
      <c r="I9" s="211">
        <v>2</v>
      </c>
      <c r="J9" s="211">
        <v>1</v>
      </c>
      <c r="K9" s="211">
        <v>3</v>
      </c>
    </row>
    <row r="10" spans="2:14" ht="58.15" customHeight="1" x14ac:dyDescent="0.2">
      <c r="B10" s="207">
        <f ca="1">(INDIRECT("B"&amp;ROW()-2)+1)</f>
        <v>3</v>
      </c>
      <c r="C10" s="212" t="s">
        <v>35</v>
      </c>
      <c r="D10" s="44" t="s">
        <v>36</v>
      </c>
      <c r="E10" s="44" t="s">
        <v>21</v>
      </c>
      <c r="F10" s="44" t="s">
        <v>37</v>
      </c>
      <c r="G10" s="44" t="s">
        <v>37</v>
      </c>
      <c r="H10" s="44" t="s">
        <v>37</v>
      </c>
      <c r="I10" s="44" t="s">
        <v>37</v>
      </c>
      <c r="J10" s="44" t="s">
        <v>38</v>
      </c>
      <c r="K10" s="44" t="s">
        <v>39</v>
      </c>
    </row>
    <row r="11" spans="2:14" ht="15" x14ac:dyDescent="0.2">
      <c r="B11" s="208"/>
      <c r="C11" s="210" t="s">
        <v>27</v>
      </c>
      <c r="D11" s="210"/>
      <c r="E11" s="211">
        <v>4</v>
      </c>
      <c r="F11" s="211">
        <v>4</v>
      </c>
      <c r="G11" s="211">
        <v>4</v>
      </c>
      <c r="H11" s="211">
        <v>4</v>
      </c>
      <c r="I11" s="211">
        <v>4</v>
      </c>
      <c r="J11" s="211">
        <v>2</v>
      </c>
      <c r="K11" s="211">
        <v>4</v>
      </c>
    </row>
    <row r="12" spans="2:14" ht="60.95" customHeight="1" x14ac:dyDescent="0.2">
      <c r="B12" s="207">
        <f ca="1">(INDIRECT("B"&amp;ROW()-2)+1)</f>
        <v>4</v>
      </c>
      <c r="C12" s="212" t="s">
        <v>40</v>
      </c>
      <c r="D12" s="44" t="s">
        <v>41</v>
      </c>
      <c r="E12" s="44" t="s">
        <v>21</v>
      </c>
      <c r="F12" s="44" t="s">
        <v>42</v>
      </c>
      <c r="G12" s="44" t="s">
        <v>42</v>
      </c>
      <c r="H12" s="44" t="s">
        <v>43</v>
      </c>
      <c r="I12" s="44" t="s">
        <v>43</v>
      </c>
      <c r="J12" s="44" t="s">
        <v>44</v>
      </c>
      <c r="K12" s="44" t="s">
        <v>42</v>
      </c>
    </row>
    <row r="13" spans="2:14" ht="15.75" thickBot="1" x14ac:dyDescent="0.25">
      <c r="B13" s="208"/>
      <c r="C13" s="210" t="s">
        <v>27</v>
      </c>
      <c r="D13" s="213"/>
      <c r="E13" s="211">
        <v>4</v>
      </c>
      <c r="F13" s="211">
        <v>3</v>
      </c>
      <c r="G13" s="211">
        <v>3</v>
      </c>
      <c r="H13" s="211">
        <v>1</v>
      </c>
      <c r="I13" s="211">
        <v>1</v>
      </c>
      <c r="J13" s="211">
        <v>0</v>
      </c>
      <c r="K13" s="211">
        <v>3</v>
      </c>
    </row>
    <row r="14" spans="2:14" ht="15.75" thickTop="1" x14ac:dyDescent="0.2">
      <c r="B14" s="226"/>
      <c r="C14" s="227" t="str">
        <f>"Summary "&amp;C5</f>
        <v>Summary Natural Environment</v>
      </c>
      <c r="D14" s="227"/>
      <c r="E14" s="228">
        <f t="shared" ref="E14:I14" si="0">E78</f>
        <v>4</v>
      </c>
      <c r="F14" s="228">
        <f t="shared" si="0"/>
        <v>3.25</v>
      </c>
      <c r="G14" s="228">
        <f t="shared" si="0"/>
        <v>3.25</v>
      </c>
      <c r="H14" s="228">
        <f t="shared" si="0"/>
        <v>2</v>
      </c>
      <c r="I14" s="228">
        <f t="shared" si="0"/>
        <v>2</v>
      </c>
      <c r="J14" s="228">
        <f t="shared" ref="J14:K14" si="1">J78</f>
        <v>0.75</v>
      </c>
      <c r="K14" s="228">
        <f t="shared" si="1"/>
        <v>3.25</v>
      </c>
      <c r="L14" s="232"/>
    </row>
    <row r="16" spans="2:14" ht="45.95" customHeight="1" x14ac:dyDescent="0.2">
      <c r="C16" s="309" t="s">
        <v>1</v>
      </c>
      <c r="D16" s="307" t="str">
        <f>D$2</f>
        <v>Indicators</v>
      </c>
      <c r="E16" s="307" t="str">
        <f>E$2</f>
        <v xml:space="preserve"> Do Nothing</v>
      </c>
      <c r="F16" s="307" t="str">
        <f>F$2</f>
        <v xml:space="preserve">Alternative 1: On Existing Rail Bed (Salvage Rails and Dispose of Ties)
</v>
      </c>
      <c r="G16" s="309" t="str">
        <f>G2</f>
        <v xml:space="preserve">Alternative 2: On Existing Rail Bed (Salvage Rails and Bury Ties)
</v>
      </c>
      <c r="H16" s="309" t="str">
        <f>H2</f>
        <v xml:space="preserve">Alternative 3: Bench Trail on Side of Existing Rail Bed
</v>
      </c>
      <c r="I16" s="309" t="str">
        <f>I2</f>
        <v xml:space="preserve">Alternative 4: Bench Trail of Side of Existing Rail Bed (Salvage Rails)
</v>
      </c>
      <c r="J16" s="316" t="str">
        <f>J2</f>
        <v xml:space="preserve">Alternative 5: Off Existing Rail Bed Beside Property Line
</v>
      </c>
      <c r="K16" s="309" t="str">
        <f>K2</f>
        <v xml:space="preserve">Alternative 6: Hybrid - On Existing Rail Bed and Beside the Existing Rail Bed Where Practical (Salvage Rails and Bury Ties)
</v>
      </c>
    </row>
    <row r="17" spans="2:11" ht="13.5" customHeight="1" x14ac:dyDescent="0.2">
      <c r="B17" s="209"/>
      <c r="C17" s="310"/>
      <c r="D17" s="308"/>
      <c r="E17" s="308"/>
      <c r="F17" s="308"/>
      <c r="G17" s="314"/>
      <c r="H17" s="314"/>
      <c r="I17" s="314"/>
      <c r="J17" s="316"/>
      <c r="K17" s="314"/>
    </row>
    <row r="18" spans="2:11" ht="15" x14ac:dyDescent="0.2">
      <c r="B18" s="209" t="s">
        <v>45</v>
      </c>
      <c r="C18" s="311" t="s">
        <v>46</v>
      </c>
      <c r="D18" s="312"/>
      <c r="E18" s="313"/>
      <c r="F18" s="313"/>
      <c r="G18" s="313"/>
      <c r="H18" s="313"/>
      <c r="I18" s="313"/>
      <c r="J18" s="313"/>
      <c r="K18" s="313"/>
    </row>
    <row r="19" spans="2:11" ht="105.75" customHeight="1" x14ac:dyDescent="0.2">
      <c r="B19" s="207">
        <f ca="1">(INDIRECT("B"&amp;ROW()-2)+1)</f>
        <v>1</v>
      </c>
      <c r="C19" s="212" t="s">
        <v>47</v>
      </c>
      <c r="D19" s="44" t="s">
        <v>48</v>
      </c>
      <c r="E19" s="44" t="s">
        <v>21</v>
      </c>
      <c r="F19" s="44" t="s">
        <v>49</v>
      </c>
      <c r="G19" s="44" t="s">
        <v>49</v>
      </c>
      <c r="H19" s="44" t="s">
        <v>50</v>
      </c>
      <c r="I19" s="44" t="s">
        <v>50</v>
      </c>
      <c r="J19" s="44" t="s">
        <v>51</v>
      </c>
      <c r="K19" s="44" t="s">
        <v>52</v>
      </c>
    </row>
    <row r="20" spans="2:11" ht="15.75" thickBot="1" x14ac:dyDescent="0.25">
      <c r="B20" s="208"/>
      <c r="C20" s="210" t="s">
        <v>27</v>
      </c>
      <c r="D20" s="213"/>
      <c r="E20" s="211">
        <v>4</v>
      </c>
      <c r="F20" s="211">
        <v>3</v>
      </c>
      <c r="G20" s="211">
        <v>3</v>
      </c>
      <c r="H20" s="211">
        <v>1</v>
      </c>
      <c r="I20" s="211">
        <v>1</v>
      </c>
      <c r="J20" s="211">
        <v>0</v>
      </c>
      <c r="K20" s="211">
        <v>3</v>
      </c>
    </row>
    <row r="21" spans="2:11" ht="21.95" customHeight="1" thickTop="1" x14ac:dyDescent="0.2">
      <c r="B21" s="226"/>
      <c r="C21" s="227" t="str">
        <f>"Summary "&amp;C18</f>
        <v>Summary Social Environment</v>
      </c>
      <c r="D21" s="227"/>
      <c r="E21" s="228">
        <f t="shared" ref="E21:I21" si="2">E79</f>
        <v>4</v>
      </c>
      <c r="F21" s="228">
        <f t="shared" si="2"/>
        <v>3</v>
      </c>
      <c r="G21" s="228">
        <f t="shared" si="2"/>
        <v>3</v>
      </c>
      <c r="H21" s="228">
        <f t="shared" si="2"/>
        <v>1</v>
      </c>
      <c r="I21" s="228">
        <f t="shared" si="2"/>
        <v>1</v>
      </c>
      <c r="J21" s="228">
        <f t="shared" ref="J21:K21" si="3">J79</f>
        <v>0</v>
      </c>
      <c r="K21" s="228">
        <f t="shared" si="3"/>
        <v>3</v>
      </c>
    </row>
    <row r="22" spans="2:11" ht="13.5" customHeight="1" x14ac:dyDescent="0.2">
      <c r="C22" s="237"/>
      <c r="D22" s="237"/>
      <c r="E22" s="238"/>
      <c r="F22" s="238"/>
      <c r="G22" s="239"/>
      <c r="H22" s="239"/>
      <c r="I22" s="239"/>
      <c r="J22" s="240"/>
      <c r="K22" s="239"/>
    </row>
    <row r="23" spans="2:11" ht="27" customHeight="1" x14ac:dyDescent="0.2">
      <c r="C23" s="309" t="s">
        <v>1</v>
      </c>
      <c r="D23" s="307" t="str">
        <f>D2</f>
        <v>Indicators</v>
      </c>
      <c r="E23" s="307" t="str">
        <f>E$2</f>
        <v xml:space="preserve"> Do Nothing</v>
      </c>
      <c r="F23" s="307" t="str">
        <f>F$2</f>
        <v xml:space="preserve">Alternative 1: On Existing Rail Bed (Salvage Rails and Dispose of Ties)
</v>
      </c>
      <c r="G23" s="309" t="str">
        <f>G16</f>
        <v xml:space="preserve">Alternative 2: On Existing Rail Bed (Salvage Rails and Bury Ties)
</v>
      </c>
      <c r="H23" s="309" t="str">
        <f>H32</f>
        <v xml:space="preserve">Alternative 3: Bench Trail on Side of Existing Rail Bed
</v>
      </c>
      <c r="I23" s="309" t="str">
        <f>I32</f>
        <v xml:space="preserve">Alternative 4: Bench Trail of Side of Existing Rail Bed (Salvage Rails)
</v>
      </c>
      <c r="J23" s="316" t="str">
        <f>J32</f>
        <v xml:space="preserve">Alternative 5: Off Existing Rail Bed Beside Property Line
</v>
      </c>
      <c r="K23" s="309" t="str">
        <f>K16</f>
        <v xml:space="preserve">Alternative 6: Hybrid - On Existing Rail Bed and Beside the Existing Rail Bed Where Practical (Salvage Rails and Bury Ties)
</v>
      </c>
    </row>
    <row r="24" spans="2:11" ht="27" customHeight="1" x14ac:dyDescent="0.2">
      <c r="B24" s="209"/>
      <c r="C24" s="310"/>
      <c r="D24" s="308"/>
      <c r="E24" s="308"/>
      <c r="F24" s="308"/>
      <c r="G24" s="314"/>
      <c r="H24" s="314"/>
      <c r="I24" s="314"/>
      <c r="J24" s="316"/>
      <c r="K24" s="314"/>
    </row>
    <row r="25" spans="2:11" ht="15" x14ac:dyDescent="0.2">
      <c r="B25" s="209" t="s">
        <v>53</v>
      </c>
      <c r="C25" s="311" t="s">
        <v>54</v>
      </c>
      <c r="D25" s="312"/>
      <c r="E25" s="313"/>
      <c r="F25" s="313"/>
      <c r="G25" s="313"/>
      <c r="H25" s="313"/>
      <c r="I25" s="313"/>
      <c r="J25" s="313"/>
      <c r="K25" s="313"/>
    </row>
    <row r="26" spans="2:11" ht="137.1" customHeight="1" x14ac:dyDescent="0.2">
      <c r="B26" s="207">
        <f ca="1">(INDIRECT("B"&amp;ROW()-2)+1)</f>
        <v>1</v>
      </c>
      <c r="C26" s="212" t="s">
        <v>55</v>
      </c>
      <c r="D26" s="44" t="s">
        <v>56</v>
      </c>
      <c r="E26" s="44" t="s">
        <v>57</v>
      </c>
      <c r="F26" s="44" t="s">
        <v>58</v>
      </c>
      <c r="G26" s="44" t="s">
        <v>59</v>
      </c>
      <c r="H26" s="44" t="s">
        <v>60</v>
      </c>
      <c r="I26" s="44" t="s">
        <v>60</v>
      </c>
      <c r="J26" s="44" t="s">
        <v>61</v>
      </c>
      <c r="K26" s="44" t="s">
        <v>62</v>
      </c>
    </row>
    <row r="27" spans="2:11" ht="30" customHeight="1" x14ac:dyDescent="0.2">
      <c r="B27" s="208"/>
      <c r="C27" s="210" t="s">
        <v>27</v>
      </c>
      <c r="D27" s="213"/>
      <c r="E27" s="211">
        <v>4</v>
      </c>
      <c r="F27" s="211">
        <v>3</v>
      </c>
      <c r="G27" s="211">
        <v>3</v>
      </c>
      <c r="H27" s="211">
        <v>1</v>
      </c>
      <c r="I27" s="211">
        <v>1</v>
      </c>
      <c r="J27" s="211">
        <v>0</v>
      </c>
      <c r="K27" s="211">
        <v>3</v>
      </c>
    </row>
    <row r="28" spans="2:11" ht="60.6" customHeight="1" x14ac:dyDescent="0.2">
      <c r="B28" s="207">
        <f ca="1">(INDIRECT("B"&amp;ROW()-2)+1)</f>
        <v>2</v>
      </c>
      <c r="C28" s="212" t="s">
        <v>63</v>
      </c>
      <c r="D28" s="44" t="s">
        <v>64</v>
      </c>
      <c r="E28" s="44" t="s">
        <v>65</v>
      </c>
      <c r="F28" s="44" t="s">
        <v>66</v>
      </c>
      <c r="G28" s="44" t="s">
        <v>66</v>
      </c>
      <c r="H28" s="44" t="s">
        <v>66</v>
      </c>
      <c r="I28" s="44" t="s">
        <v>66</v>
      </c>
      <c r="J28" s="44" t="s">
        <v>66</v>
      </c>
      <c r="K28" s="44" t="s">
        <v>66</v>
      </c>
    </row>
    <row r="29" spans="2:11" ht="30" customHeight="1" thickBot="1" x14ac:dyDescent="0.25">
      <c r="B29" s="208"/>
      <c r="C29" s="210" t="s">
        <v>27</v>
      </c>
      <c r="D29" s="213"/>
      <c r="E29" s="211">
        <v>4</v>
      </c>
      <c r="F29" s="211">
        <v>3</v>
      </c>
      <c r="G29" s="211">
        <v>3</v>
      </c>
      <c r="H29" s="211">
        <v>3</v>
      </c>
      <c r="I29" s="211">
        <v>3</v>
      </c>
      <c r="J29" s="211">
        <v>3</v>
      </c>
      <c r="K29" s="211">
        <v>3</v>
      </c>
    </row>
    <row r="30" spans="2:11" ht="20.100000000000001" customHeight="1" thickTop="1" x14ac:dyDescent="0.2">
      <c r="B30" s="226"/>
      <c r="C30" s="227" t="str">
        <f>"Summary "&amp;C25</f>
        <v>Summary Cultural Environment</v>
      </c>
      <c r="D30" s="227"/>
      <c r="E30" s="228">
        <f t="shared" ref="E30:I30" si="4">E80</f>
        <v>4</v>
      </c>
      <c r="F30" s="228">
        <f t="shared" si="4"/>
        <v>3</v>
      </c>
      <c r="G30" s="228">
        <f t="shared" si="4"/>
        <v>3</v>
      </c>
      <c r="H30" s="228">
        <f t="shared" si="4"/>
        <v>2</v>
      </c>
      <c r="I30" s="228">
        <f t="shared" si="4"/>
        <v>2</v>
      </c>
      <c r="J30" s="228">
        <f t="shared" ref="J30:K30" si="5">J80</f>
        <v>1.5</v>
      </c>
      <c r="K30" s="228">
        <f t="shared" si="5"/>
        <v>3</v>
      </c>
    </row>
    <row r="32" spans="2:11" ht="27" customHeight="1" x14ac:dyDescent="0.2">
      <c r="C32" s="309" t="s">
        <v>1</v>
      </c>
      <c r="D32" s="307" t="str">
        <f>D2</f>
        <v>Indicators</v>
      </c>
      <c r="E32" s="307" t="str">
        <f>E16</f>
        <v xml:space="preserve"> Do Nothing</v>
      </c>
      <c r="F32" s="307" t="str">
        <f>F$2</f>
        <v xml:space="preserve">Alternative 1: On Existing Rail Bed (Salvage Rails and Dispose of Ties)
</v>
      </c>
      <c r="G32" s="309" t="str">
        <f>G2</f>
        <v xml:space="preserve">Alternative 2: On Existing Rail Bed (Salvage Rails and Bury Ties)
</v>
      </c>
      <c r="H32" s="309" t="str">
        <f>H2</f>
        <v xml:space="preserve">Alternative 3: Bench Trail on Side of Existing Rail Bed
</v>
      </c>
      <c r="I32" s="309" t="str">
        <f>I16</f>
        <v xml:space="preserve">Alternative 4: Bench Trail of Side of Existing Rail Bed (Salvage Rails)
</v>
      </c>
      <c r="J32" s="316" t="str">
        <f>J16</f>
        <v xml:space="preserve">Alternative 5: Off Existing Rail Bed Beside Property Line
</v>
      </c>
      <c r="K32" s="309" t="str">
        <f>K2</f>
        <v xml:space="preserve">Alternative 6: Hybrid - On Existing Rail Bed and Beside the Existing Rail Bed Where Practical (Salvage Rails and Bury Ties)
</v>
      </c>
    </row>
    <row r="33" spans="2:11" ht="45.6" customHeight="1" x14ac:dyDescent="0.2">
      <c r="B33" s="209"/>
      <c r="C33" s="310"/>
      <c r="D33" s="308"/>
      <c r="E33" s="319"/>
      <c r="F33" s="308"/>
      <c r="G33" s="314"/>
      <c r="H33" s="314"/>
      <c r="I33" s="314"/>
      <c r="J33" s="316"/>
      <c r="K33" s="314"/>
    </row>
    <row r="34" spans="2:11" ht="15" x14ac:dyDescent="0.2">
      <c r="B34" s="209" t="s">
        <v>67</v>
      </c>
      <c r="C34" s="311" t="s">
        <v>68</v>
      </c>
      <c r="D34" s="312"/>
      <c r="E34" s="313"/>
      <c r="F34" s="313"/>
      <c r="G34" s="313"/>
      <c r="H34" s="313"/>
      <c r="I34" s="313"/>
      <c r="J34" s="313"/>
      <c r="K34" s="313"/>
    </row>
    <row r="35" spans="2:11" ht="103.15" customHeight="1" x14ac:dyDescent="0.2">
      <c r="B35" s="207">
        <f ca="1">(INDIRECT("B"&amp;ROW()-3)+1)</f>
        <v>1</v>
      </c>
      <c r="C35" s="212" t="s">
        <v>69</v>
      </c>
      <c r="D35" s="214" t="s">
        <v>70</v>
      </c>
      <c r="E35" s="215" t="s">
        <v>71</v>
      </c>
      <c r="F35" s="216" t="s">
        <v>72</v>
      </c>
      <c r="G35" s="216" t="s">
        <v>73</v>
      </c>
      <c r="H35" s="216" t="s">
        <v>74</v>
      </c>
      <c r="I35" s="216" t="s">
        <v>75</v>
      </c>
      <c r="J35" s="216" t="s">
        <v>74</v>
      </c>
      <c r="K35" s="216" t="s">
        <v>76</v>
      </c>
    </row>
    <row r="36" spans="2:11" ht="15" x14ac:dyDescent="0.2">
      <c r="B36" s="208"/>
      <c r="C36" s="213" t="s">
        <v>27</v>
      </c>
      <c r="D36" s="217"/>
      <c r="E36" s="211">
        <v>4</v>
      </c>
      <c r="F36" s="218">
        <v>2</v>
      </c>
      <c r="G36" s="218">
        <v>3</v>
      </c>
      <c r="H36" s="211">
        <v>0</v>
      </c>
      <c r="I36" s="211">
        <v>1</v>
      </c>
      <c r="J36" s="211">
        <v>0</v>
      </c>
      <c r="K36" s="218">
        <v>3</v>
      </c>
    </row>
    <row r="37" spans="2:11" ht="57.95" customHeight="1" x14ac:dyDescent="0.2">
      <c r="B37" s="207">
        <f ca="1">(INDIRECT("B"&amp;ROW()-2)+1)</f>
        <v>2</v>
      </c>
      <c r="C37" s="212" t="s">
        <v>77</v>
      </c>
      <c r="D37" s="214" t="s">
        <v>78</v>
      </c>
      <c r="E37" s="216" t="s">
        <v>79</v>
      </c>
      <c r="F37" s="216" t="s">
        <v>80</v>
      </c>
      <c r="G37" s="216" t="s">
        <v>81</v>
      </c>
      <c r="H37" s="216" t="s">
        <v>82</v>
      </c>
      <c r="I37" s="216" t="s">
        <v>82</v>
      </c>
      <c r="J37" s="216" t="s">
        <v>83</v>
      </c>
      <c r="K37" s="216" t="s">
        <v>81</v>
      </c>
    </row>
    <row r="38" spans="2:11" ht="15.75" thickBot="1" x14ac:dyDescent="0.25">
      <c r="B38" s="208"/>
      <c r="C38" s="213" t="s">
        <v>27</v>
      </c>
      <c r="D38" s="217"/>
      <c r="E38" s="233">
        <v>4</v>
      </c>
      <c r="F38" s="219">
        <v>4</v>
      </c>
      <c r="G38" s="211">
        <v>3</v>
      </c>
      <c r="H38" s="211">
        <v>2</v>
      </c>
      <c r="I38" s="211">
        <v>2</v>
      </c>
      <c r="J38" s="211">
        <v>1</v>
      </c>
      <c r="K38" s="211">
        <v>3</v>
      </c>
    </row>
    <row r="39" spans="2:11" ht="15.75" thickTop="1" x14ac:dyDescent="0.2">
      <c r="B39" s="226"/>
      <c r="C39" s="227" t="str">
        <f>"Summary "&amp;C34</f>
        <v>Summary Financial Factors</v>
      </c>
      <c r="D39" s="227"/>
      <c r="E39" s="228">
        <f t="shared" ref="E39:I39" si="6">E81</f>
        <v>4</v>
      </c>
      <c r="F39" s="228">
        <f t="shared" si="6"/>
        <v>3</v>
      </c>
      <c r="G39" s="228">
        <f t="shared" si="6"/>
        <v>3</v>
      </c>
      <c r="H39" s="228">
        <f t="shared" si="6"/>
        <v>1</v>
      </c>
      <c r="I39" s="228">
        <f t="shared" si="6"/>
        <v>1.5</v>
      </c>
      <c r="J39" s="228">
        <f t="shared" ref="J39:K39" si="7">J81</f>
        <v>0.5</v>
      </c>
      <c r="K39" s="228">
        <f t="shared" si="7"/>
        <v>3</v>
      </c>
    </row>
    <row r="41" spans="2:11" ht="31.5" customHeight="1" x14ac:dyDescent="0.2">
      <c r="C41" s="309" t="s">
        <v>1</v>
      </c>
      <c r="D41" s="307" t="str">
        <f>D2</f>
        <v>Indicators</v>
      </c>
      <c r="E41" s="307" t="str">
        <f>E32</f>
        <v xml:space="preserve"> Do Nothing</v>
      </c>
      <c r="F41" s="309" t="str">
        <f>F$2</f>
        <v xml:space="preserve">Alternative 1: On Existing Rail Bed (Salvage Rails and Dispose of Ties)
</v>
      </c>
      <c r="G41" s="307" t="str">
        <f>G2</f>
        <v xml:space="preserve">Alternative 2: On Existing Rail Bed (Salvage Rails and Bury Ties)
</v>
      </c>
      <c r="H41" s="307" t="str">
        <f>H2</f>
        <v xml:space="preserve">Alternative 3: Bench Trail on Side of Existing Rail Bed
</v>
      </c>
      <c r="I41" s="307" t="str">
        <f>I32</f>
        <v xml:space="preserve">Alternative 4: Bench Trail of Side of Existing Rail Bed (Salvage Rails)
</v>
      </c>
      <c r="J41" s="316" t="str">
        <f>J32</f>
        <v xml:space="preserve">Alternative 5: Off Existing Rail Bed Beside Property Line
</v>
      </c>
      <c r="K41" s="307" t="str">
        <f>K2</f>
        <v xml:space="preserve">Alternative 6: Hybrid - On Existing Rail Bed and Beside the Existing Rail Bed Where Practical (Salvage Rails and Bury Ties)
</v>
      </c>
    </row>
    <row r="42" spans="2:11" ht="31.5" customHeight="1" x14ac:dyDescent="0.2">
      <c r="B42" s="209"/>
      <c r="C42" s="310"/>
      <c r="D42" s="308"/>
      <c r="E42" s="319"/>
      <c r="F42" s="314"/>
      <c r="G42" s="319"/>
      <c r="H42" s="319"/>
      <c r="I42" s="319"/>
      <c r="J42" s="317"/>
      <c r="K42" s="319"/>
    </row>
    <row r="43" spans="2:11" ht="15" x14ac:dyDescent="0.2">
      <c r="B43" s="209" t="s">
        <v>84</v>
      </c>
      <c r="C43" s="223" t="s">
        <v>85</v>
      </c>
      <c r="D43" s="224"/>
      <c r="E43" s="220"/>
      <c r="F43" s="220"/>
      <c r="G43" s="221"/>
      <c r="H43" s="221"/>
      <c r="I43" s="221"/>
      <c r="J43" s="221"/>
      <c r="K43" s="221"/>
    </row>
    <row r="44" spans="2:11" ht="67.900000000000006" customHeight="1" x14ac:dyDescent="0.2">
      <c r="B44" s="207">
        <f ca="1">(INDIRECT("B"&amp;ROW()-2)+1)</f>
        <v>1</v>
      </c>
      <c r="C44" s="212" t="s">
        <v>86</v>
      </c>
      <c r="D44" s="44" t="s">
        <v>87</v>
      </c>
      <c r="E44" s="44" t="s">
        <v>88</v>
      </c>
      <c r="F44" s="44" t="s">
        <v>89</v>
      </c>
      <c r="G44" s="44" t="s">
        <v>89</v>
      </c>
      <c r="H44" s="44" t="s">
        <v>90</v>
      </c>
      <c r="I44" s="44" t="s">
        <v>90</v>
      </c>
      <c r="J44" s="44" t="s">
        <v>91</v>
      </c>
      <c r="K44" s="44" t="s">
        <v>92</v>
      </c>
    </row>
    <row r="45" spans="2:11" ht="15" x14ac:dyDescent="0.2">
      <c r="B45" s="208"/>
      <c r="C45" s="210" t="s">
        <v>27</v>
      </c>
      <c r="D45" s="213"/>
      <c r="E45" s="211">
        <v>4</v>
      </c>
      <c r="F45" s="211">
        <v>4</v>
      </c>
      <c r="G45" s="211">
        <v>4</v>
      </c>
      <c r="H45" s="211">
        <v>3</v>
      </c>
      <c r="I45" s="211">
        <v>3</v>
      </c>
      <c r="J45" s="211">
        <v>1</v>
      </c>
      <c r="K45" s="211">
        <v>4</v>
      </c>
    </row>
    <row r="46" spans="2:11" ht="57" x14ac:dyDescent="0.2">
      <c r="B46" s="207">
        <f ca="1">(INDIRECT("B"&amp;ROW()-2)+1)</f>
        <v>2</v>
      </c>
      <c r="C46" s="212" t="s">
        <v>93</v>
      </c>
      <c r="D46" s="44" t="s">
        <v>94</v>
      </c>
      <c r="E46" s="44" t="s">
        <v>95</v>
      </c>
      <c r="F46" s="44" t="s">
        <v>96</v>
      </c>
      <c r="G46" s="44" t="s">
        <v>96</v>
      </c>
      <c r="H46" s="44" t="s">
        <v>97</v>
      </c>
      <c r="I46" s="44" t="s">
        <v>97</v>
      </c>
      <c r="J46" s="44" t="s">
        <v>95</v>
      </c>
      <c r="K46" s="44" t="s">
        <v>98</v>
      </c>
    </row>
    <row r="47" spans="2:11" ht="15.75" thickBot="1" x14ac:dyDescent="0.25">
      <c r="B47" s="208"/>
      <c r="C47" s="210" t="s">
        <v>27</v>
      </c>
      <c r="D47" s="213"/>
      <c r="E47" s="211">
        <v>4</v>
      </c>
      <c r="F47" s="211">
        <v>0</v>
      </c>
      <c r="G47" s="211">
        <v>0</v>
      </c>
      <c r="H47" s="211">
        <v>3</v>
      </c>
      <c r="I47" s="211">
        <v>3</v>
      </c>
      <c r="J47" s="211">
        <v>4</v>
      </c>
      <c r="K47" s="211">
        <v>1</v>
      </c>
    </row>
    <row r="48" spans="2:11" ht="15.75" thickTop="1" x14ac:dyDescent="0.2">
      <c r="B48" s="226"/>
      <c r="C48" s="227" t="str">
        <f>"Summary "&amp;C43</f>
        <v>Summary Technical Factors</v>
      </c>
      <c r="D48" s="227"/>
      <c r="E48" s="228">
        <f t="shared" ref="E48:I48" si="8">E82</f>
        <v>4</v>
      </c>
      <c r="F48" s="228">
        <f t="shared" si="8"/>
        <v>2</v>
      </c>
      <c r="G48" s="228">
        <f t="shared" si="8"/>
        <v>2</v>
      </c>
      <c r="H48" s="228">
        <f t="shared" si="8"/>
        <v>3</v>
      </c>
      <c r="I48" s="228">
        <f t="shared" si="8"/>
        <v>3</v>
      </c>
      <c r="J48" s="228">
        <f t="shared" ref="J48:K48" si="9">J82</f>
        <v>2.5</v>
      </c>
      <c r="K48" s="228">
        <f t="shared" si="9"/>
        <v>2.5</v>
      </c>
    </row>
    <row r="50" spans="2:11" ht="29.45" customHeight="1" x14ac:dyDescent="0.2">
      <c r="C50" s="309" t="s">
        <v>1</v>
      </c>
      <c r="D50" s="307" t="str">
        <f>D2</f>
        <v>Indicators</v>
      </c>
      <c r="E50" s="307" t="str">
        <f>E41</f>
        <v xml:space="preserve"> Do Nothing</v>
      </c>
      <c r="F50" s="307" t="str">
        <f>F$2</f>
        <v xml:space="preserve">Alternative 1: On Existing Rail Bed (Salvage Rails and Dispose of Ties)
</v>
      </c>
      <c r="G50" s="309" t="str">
        <f>G2</f>
        <v xml:space="preserve">Alternative 2: On Existing Rail Bed (Salvage Rails and Bury Ties)
</v>
      </c>
      <c r="H50" s="309" t="str">
        <f>H2</f>
        <v xml:space="preserve">Alternative 3: Bench Trail on Side of Existing Rail Bed
</v>
      </c>
      <c r="I50" s="309" t="str">
        <f>I41</f>
        <v xml:space="preserve">Alternative 4: Bench Trail of Side of Existing Rail Bed (Salvage Rails)
</v>
      </c>
      <c r="J50" s="316" t="str">
        <f>J41</f>
        <v xml:space="preserve">Alternative 5: Off Existing Rail Bed Beside Property Line
</v>
      </c>
      <c r="K50" s="309" t="str">
        <f>K2</f>
        <v xml:space="preserve">Alternative 6: Hybrid - On Existing Rail Bed and Beside the Existing Rail Bed Where Practical (Salvage Rails and Bury Ties)
</v>
      </c>
    </row>
    <row r="51" spans="2:11" ht="46.15" customHeight="1" x14ac:dyDescent="0.2">
      <c r="B51" s="209"/>
      <c r="C51" s="310"/>
      <c r="D51" s="308"/>
      <c r="E51" s="319"/>
      <c r="F51" s="308"/>
      <c r="G51" s="314"/>
      <c r="H51" s="314"/>
      <c r="I51" s="314"/>
      <c r="J51" s="316"/>
      <c r="K51" s="314"/>
    </row>
    <row r="52" spans="2:11" ht="15" x14ac:dyDescent="0.2">
      <c r="B52" s="209" t="s">
        <v>99</v>
      </c>
      <c r="C52" s="223" t="s">
        <v>100</v>
      </c>
      <c r="D52" s="224"/>
      <c r="E52" s="220"/>
      <c r="F52" s="220"/>
      <c r="G52" s="221"/>
      <c r="H52" s="221"/>
      <c r="I52" s="221"/>
      <c r="J52" s="221"/>
      <c r="K52" s="221"/>
    </row>
    <row r="53" spans="2:11" ht="93.95" customHeight="1" thickBot="1" x14ac:dyDescent="0.25">
      <c r="B53" s="207">
        <f ca="1">(INDIRECT("B"&amp;ROW()-2)+1)</f>
        <v>1</v>
      </c>
      <c r="C53" s="212" t="s">
        <v>101</v>
      </c>
      <c r="D53" s="44" t="s">
        <v>102</v>
      </c>
      <c r="E53" s="234" t="s">
        <v>103</v>
      </c>
      <c r="F53" s="234" t="s">
        <v>104</v>
      </c>
      <c r="G53" s="234" t="s">
        <v>104</v>
      </c>
      <c r="H53" s="234" t="s">
        <v>104</v>
      </c>
      <c r="I53" s="234" t="s">
        <v>104</v>
      </c>
      <c r="J53" s="234" t="s">
        <v>104</v>
      </c>
      <c r="K53" s="234" t="s">
        <v>104</v>
      </c>
    </row>
    <row r="54" spans="2:11" ht="15.75" thickTop="1" x14ac:dyDescent="0.2">
      <c r="B54" s="226"/>
      <c r="C54" s="227" t="str">
        <f>"SUMMARY "&amp;C52</f>
        <v>SUMMARY Problem Statement</v>
      </c>
      <c r="D54" s="227"/>
      <c r="E54" s="228" t="s">
        <v>105</v>
      </c>
      <c r="F54" s="228" t="s">
        <v>106</v>
      </c>
      <c r="G54" s="228" t="s">
        <v>106</v>
      </c>
      <c r="H54" s="228" t="s">
        <v>106</v>
      </c>
      <c r="I54" s="228" t="s">
        <v>106</v>
      </c>
      <c r="J54" s="228" t="s">
        <v>106</v>
      </c>
      <c r="K54" s="228" t="s">
        <v>106</v>
      </c>
    </row>
    <row r="56" spans="2:11" ht="29.45" customHeight="1" x14ac:dyDescent="0.2">
      <c r="C56" s="309" t="s">
        <v>1</v>
      </c>
      <c r="D56" s="225"/>
      <c r="E56" s="307" t="str">
        <f>E50</f>
        <v xml:space="preserve"> Do Nothing</v>
      </c>
      <c r="F56" s="307" t="str">
        <f>F$2</f>
        <v xml:space="preserve">Alternative 1: On Existing Rail Bed (Salvage Rails and Dispose of Ties)
</v>
      </c>
      <c r="G56" s="309" t="str">
        <f>G2</f>
        <v xml:space="preserve">Alternative 2: On Existing Rail Bed (Salvage Rails and Bury Ties)
</v>
      </c>
      <c r="H56" s="309" t="str">
        <f>H2</f>
        <v xml:space="preserve">Alternative 3: Bench Trail on Side of Existing Rail Bed
</v>
      </c>
      <c r="I56" s="309" t="str">
        <f>I50</f>
        <v xml:space="preserve">Alternative 4: Bench Trail of Side of Existing Rail Bed (Salvage Rails)
</v>
      </c>
      <c r="J56" s="316" t="str">
        <f>J50</f>
        <v xml:space="preserve">Alternative 5: Off Existing Rail Bed Beside Property Line
</v>
      </c>
      <c r="K56" s="309" t="str">
        <f>K2</f>
        <v xml:space="preserve">Alternative 6: Hybrid - On Existing Rail Bed and Beside the Existing Rail Bed Where Practical (Salvage Rails and Bury Ties)
</v>
      </c>
    </row>
    <row r="57" spans="2:11" s="241" customFormat="1" ht="29.45" customHeight="1" x14ac:dyDescent="0.2">
      <c r="C57" s="310"/>
      <c r="D57" s="242"/>
      <c r="E57" s="318"/>
      <c r="F57" s="308"/>
      <c r="G57" s="314"/>
      <c r="H57" s="314"/>
      <c r="I57" s="314"/>
      <c r="J57" s="316"/>
      <c r="K57" s="314"/>
    </row>
    <row r="58" spans="2:11" ht="15.75" thickBot="1" x14ac:dyDescent="0.25">
      <c r="C58" s="262" t="s">
        <v>107</v>
      </c>
      <c r="D58" s="263"/>
      <c r="E58" s="264">
        <f>E105</f>
        <v>20</v>
      </c>
      <c r="F58" s="264">
        <f>F105</f>
        <v>14</v>
      </c>
      <c r="G58" s="264">
        <f t="shared" ref="G58:K58" si="10">G105</f>
        <v>14</v>
      </c>
      <c r="H58" s="264">
        <f t="shared" si="10"/>
        <v>9</v>
      </c>
      <c r="I58" s="264">
        <f t="shared" si="10"/>
        <v>9</v>
      </c>
      <c r="J58" s="264">
        <f t="shared" si="10"/>
        <v>3</v>
      </c>
      <c r="K58" s="264">
        <f t="shared" si="10"/>
        <v>14</v>
      </c>
    </row>
    <row r="59" spans="2:11" ht="15" x14ac:dyDescent="0.25">
      <c r="C59" s="243" t="s">
        <v>108</v>
      </c>
      <c r="D59" s="243"/>
    </row>
    <row r="60" spans="2:11" ht="35.1" customHeight="1" x14ac:dyDescent="0.2">
      <c r="C60" s="244" t="str">
        <f>IF(Reference!E3="", "", Reference!E3)</f>
        <v>Most Preferred</v>
      </c>
      <c r="D60" s="244"/>
      <c r="E60" s="245" t="str">
        <f>IF(Reference!C3="", "", Reference!C3)</f>
        <v>●</v>
      </c>
    </row>
    <row r="61" spans="2:11" ht="35.1" customHeight="1" x14ac:dyDescent="0.2">
      <c r="C61" s="244" t="str">
        <f>IF(Reference!E4="", "", Reference!E4)</f>
        <v>More Preferred</v>
      </c>
      <c r="D61" s="244"/>
      <c r="E61" s="245" t="str">
        <f>IF(Reference!C4="", "", Reference!C4)</f>
        <v>◕</v>
      </c>
    </row>
    <row r="62" spans="2:11" ht="35.1" customHeight="1" x14ac:dyDescent="0.2">
      <c r="C62" s="244" t="str">
        <f>IF(Reference!E5="", "", Reference!E5)</f>
        <v>Somewhat Preferred</v>
      </c>
      <c r="D62" s="244"/>
      <c r="E62" s="245" t="str">
        <f>IF(Reference!C5="", "", Reference!C5)</f>
        <v>◑</v>
      </c>
    </row>
    <row r="63" spans="2:11" ht="35.1" customHeight="1" x14ac:dyDescent="0.2">
      <c r="C63" s="244" t="str">
        <f>IF(Reference!E6="", "", Reference!E6)</f>
        <v>Less Preferred</v>
      </c>
      <c r="D63" s="244"/>
      <c r="E63" s="245" t="str">
        <f>IF(Reference!C6="", "", Reference!C6)</f>
        <v>◔</v>
      </c>
    </row>
    <row r="64" spans="2:11" ht="35.1" customHeight="1" x14ac:dyDescent="0.2">
      <c r="C64" s="244" t="str">
        <f>IF(Reference!E7="", "", Reference!E7)</f>
        <v>Least Preferred</v>
      </c>
      <c r="D64" s="244"/>
      <c r="E64" s="245" t="str">
        <f>IF(Reference!C7="", "", Reference!C7)</f>
        <v>○</v>
      </c>
    </row>
    <row r="65" spans="1:12" x14ac:dyDescent="0.2">
      <c r="C65" s="206" t="str">
        <f>IF(Reference!E8="", "", Reference!E8)</f>
        <v/>
      </c>
    </row>
    <row r="66" spans="1:12" s="246" customFormat="1" ht="15" thickBot="1" x14ac:dyDescent="0.25"/>
    <row r="67" spans="1:12" ht="60.75" thickBot="1" x14ac:dyDescent="0.25">
      <c r="A67" s="246"/>
      <c r="B67" s="246"/>
      <c r="C67" s="247" t="s">
        <v>1</v>
      </c>
      <c r="D67" s="248"/>
      <c r="E67" s="249" t="str">
        <f>E2</f>
        <v xml:space="preserve"> Do Nothing</v>
      </c>
      <c r="F67" s="249" t="str">
        <f>F2</f>
        <v xml:space="preserve">Alternative 1: On Existing Rail Bed (Salvage Rails and Dispose of Ties)
</v>
      </c>
      <c r="G67" s="249" t="str">
        <f>G56</f>
        <v xml:space="preserve">Alternative 2: On Existing Rail Bed (Salvage Rails and Bury Ties)
</v>
      </c>
      <c r="H67" s="250" t="str">
        <f>H56</f>
        <v xml:space="preserve">Alternative 3: Bench Trail on Side of Existing Rail Bed
</v>
      </c>
      <c r="I67" s="250" t="str">
        <f>I56</f>
        <v xml:space="preserve">Alternative 4: Bench Trail of Side of Existing Rail Bed (Salvage Rails)
</v>
      </c>
      <c r="J67" s="250" t="str">
        <f>J56</f>
        <v xml:space="preserve">Alternative 5: Off Existing Rail Bed Beside Property Line
</v>
      </c>
      <c r="K67" s="249" t="str">
        <f>K56</f>
        <v xml:space="preserve">Alternative 6: Hybrid - On Existing Rail Bed and Beside the Existing Rail Bed Where Practical (Salvage Rails and Bury Ties)
</v>
      </c>
      <c r="L67" s="246"/>
    </row>
    <row r="68" spans="1:12" ht="15" x14ac:dyDescent="0.2">
      <c r="A68" s="246"/>
      <c r="B68" s="246"/>
      <c r="C68" s="251" t="str">
        <f>C5</f>
        <v>Natural Environment</v>
      </c>
      <c r="D68" s="252"/>
      <c r="E68" s="253">
        <f t="shared" ref="E68:K68" si="11">AVERAGE(E5:E13)</f>
        <v>4</v>
      </c>
      <c r="F68" s="253">
        <f t="shared" si="11"/>
        <v>3.25</v>
      </c>
      <c r="G68" s="253">
        <f t="shared" si="11"/>
        <v>3.25</v>
      </c>
      <c r="H68" s="253">
        <f t="shared" si="11"/>
        <v>2</v>
      </c>
      <c r="I68" s="253">
        <f t="shared" si="11"/>
        <v>2</v>
      </c>
      <c r="J68" s="253">
        <f t="shared" si="11"/>
        <v>0.75</v>
      </c>
      <c r="K68" s="253">
        <f t="shared" si="11"/>
        <v>3.25</v>
      </c>
    </row>
    <row r="69" spans="1:12" ht="15" x14ac:dyDescent="0.2">
      <c r="A69" s="246"/>
      <c r="B69" s="246"/>
      <c r="C69" s="254" t="str">
        <f>C18</f>
        <v>Social Environment</v>
      </c>
      <c r="D69" s="255"/>
      <c r="E69" s="256">
        <f t="shared" ref="E69:K69" si="12">AVERAGE(E18:E20)</f>
        <v>4</v>
      </c>
      <c r="F69" s="256">
        <f t="shared" si="12"/>
        <v>3</v>
      </c>
      <c r="G69" s="256">
        <f t="shared" si="12"/>
        <v>3</v>
      </c>
      <c r="H69" s="256">
        <f t="shared" si="12"/>
        <v>1</v>
      </c>
      <c r="I69" s="256">
        <f t="shared" si="12"/>
        <v>1</v>
      </c>
      <c r="J69" s="256">
        <f t="shared" si="12"/>
        <v>0</v>
      </c>
      <c r="K69" s="256">
        <f t="shared" si="12"/>
        <v>3</v>
      </c>
      <c r="L69" s="246"/>
    </row>
    <row r="70" spans="1:12" ht="15" x14ac:dyDescent="0.2">
      <c r="A70" s="246"/>
      <c r="B70" s="246"/>
      <c r="C70" s="254" t="str">
        <f>C25</f>
        <v>Cultural Environment</v>
      </c>
      <c r="D70" s="255"/>
      <c r="E70" s="256">
        <f t="shared" ref="E70:K70" si="13">AVERAGE(E25:E29)</f>
        <v>4</v>
      </c>
      <c r="F70" s="256">
        <f t="shared" si="13"/>
        <v>3</v>
      </c>
      <c r="G70" s="256">
        <f t="shared" si="13"/>
        <v>3</v>
      </c>
      <c r="H70" s="256">
        <f t="shared" si="13"/>
        <v>2</v>
      </c>
      <c r="I70" s="256">
        <f t="shared" si="13"/>
        <v>2</v>
      </c>
      <c r="J70" s="256">
        <f t="shared" si="13"/>
        <v>1.5</v>
      </c>
      <c r="K70" s="256">
        <f t="shared" si="13"/>
        <v>3</v>
      </c>
      <c r="L70" s="246"/>
    </row>
    <row r="71" spans="1:12" ht="15" x14ac:dyDescent="0.2">
      <c r="A71" s="246"/>
      <c r="B71" s="246"/>
      <c r="C71" s="254" t="str">
        <f>C34</f>
        <v>Financial Factors</v>
      </c>
      <c r="D71" s="255"/>
      <c r="E71" s="256">
        <f t="shared" ref="E71:K71" si="14">AVERAGE(E34:E38)</f>
        <v>4</v>
      </c>
      <c r="F71" s="256">
        <f t="shared" si="14"/>
        <v>3</v>
      </c>
      <c r="G71" s="256">
        <f t="shared" si="14"/>
        <v>3</v>
      </c>
      <c r="H71" s="257">
        <f t="shared" si="14"/>
        <v>1</v>
      </c>
      <c r="I71" s="257">
        <f t="shared" si="14"/>
        <v>1.5</v>
      </c>
      <c r="J71" s="257">
        <f t="shared" si="14"/>
        <v>0.5</v>
      </c>
      <c r="K71" s="256">
        <f t="shared" si="14"/>
        <v>3</v>
      </c>
      <c r="L71" s="246"/>
    </row>
    <row r="72" spans="1:12" ht="15" x14ac:dyDescent="0.2">
      <c r="A72" s="246"/>
      <c r="B72" s="246"/>
      <c r="C72" s="254" t="str">
        <f>C43</f>
        <v>Technical Factors</v>
      </c>
      <c r="D72" s="255"/>
      <c r="E72" s="256">
        <f t="shared" ref="E72:K72" si="15">AVERAGE(E43:E47)</f>
        <v>4</v>
      </c>
      <c r="F72" s="256">
        <f t="shared" si="15"/>
        <v>2</v>
      </c>
      <c r="G72" s="256">
        <f t="shared" si="15"/>
        <v>2</v>
      </c>
      <c r="H72" s="257">
        <f t="shared" si="15"/>
        <v>3</v>
      </c>
      <c r="I72" s="257">
        <f t="shared" si="15"/>
        <v>3</v>
      </c>
      <c r="J72" s="257">
        <f t="shared" si="15"/>
        <v>2.5</v>
      </c>
      <c r="K72" s="256">
        <f t="shared" si="15"/>
        <v>2.5</v>
      </c>
      <c r="L72" s="246"/>
    </row>
    <row r="73" spans="1:12" ht="15.75" thickBot="1" x14ac:dyDescent="0.25">
      <c r="A73" s="246"/>
      <c r="B73" s="246"/>
      <c r="C73" s="258" t="str">
        <f>C52</f>
        <v>Problem Statement</v>
      </c>
      <c r="D73" s="259"/>
      <c r="E73" s="260" t="str">
        <f t="shared" ref="E73:K73" si="16">E54</f>
        <v>Does not meet POS</v>
      </c>
      <c r="F73" s="260" t="str">
        <f t="shared" si="16"/>
        <v>Meets POS</v>
      </c>
      <c r="G73" s="260" t="str">
        <f t="shared" si="16"/>
        <v>Meets POS</v>
      </c>
      <c r="H73" s="261" t="str">
        <f t="shared" si="16"/>
        <v>Meets POS</v>
      </c>
      <c r="I73" s="261" t="str">
        <f t="shared" si="16"/>
        <v>Meets POS</v>
      </c>
      <c r="J73" s="261" t="str">
        <f t="shared" si="16"/>
        <v>Meets POS</v>
      </c>
      <c r="K73" s="260" t="str">
        <f t="shared" si="16"/>
        <v>Meets POS</v>
      </c>
      <c r="L73" s="246"/>
    </row>
    <row r="74" spans="1:12" ht="15.75" thickBot="1" x14ac:dyDescent="0.25">
      <c r="A74" s="246"/>
      <c r="B74" s="246"/>
      <c r="C74" s="262" t="s">
        <v>107</v>
      </c>
      <c r="D74" s="263"/>
      <c r="E74" s="264">
        <f t="shared" ref="E74:K74" si="17">E58</f>
        <v>20</v>
      </c>
      <c r="F74" s="264">
        <f t="shared" si="17"/>
        <v>14</v>
      </c>
      <c r="G74" s="264">
        <f t="shared" si="17"/>
        <v>14</v>
      </c>
      <c r="H74" s="265">
        <f t="shared" si="17"/>
        <v>9</v>
      </c>
      <c r="I74" s="265">
        <f t="shared" si="17"/>
        <v>9</v>
      </c>
      <c r="J74" s="265">
        <f t="shared" si="17"/>
        <v>3</v>
      </c>
      <c r="K74" s="264">
        <f t="shared" si="17"/>
        <v>14</v>
      </c>
      <c r="L74" s="246"/>
    </row>
    <row r="75" spans="1:12" s="246" customFormat="1" x14ac:dyDescent="0.2"/>
    <row r="76" spans="1:12" ht="15" thickBot="1" x14ac:dyDescent="0.25"/>
    <row r="77" spans="1:12" ht="60.75" thickBot="1" x14ac:dyDescent="0.25">
      <c r="C77" s="247" t="s">
        <v>1</v>
      </c>
      <c r="D77" s="248"/>
      <c r="E77" s="249" t="str">
        <f t="shared" ref="E77:K84" si="18">E67</f>
        <v xml:space="preserve"> Do Nothing</v>
      </c>
      <c r="F77" s="249" t="str">
        <f t="shared" si="18"/>
        <v xml:space="preserve">Alternative 1: On Existing Rail Bed (Salvage Rails and Dispose of Ties)
</v>
      </c>
      <c r="G77" s="249" t="str">
        <f t="shared" si="18"/>
        <v xml:space="preserve">Alternative 2: On Existing Rail Bed (Salvage Rails and Bury Ties)
</v>
      </c>
      <c r="H77" s="250" t="str">
        <f t="shared" si="18"/>
        <v xml:space="preserve">Alternative 3: Bench Trail on Side of Existing Rail Bed
</v>
      </c>
      <c r="I77" s="250" t="str">
        <f t="shared" si="18"/>
        <v xml:space="preserve">Alternative 4: Bench Trail of Side of Existing Rail Bed (Salvage Rails)
</v>
      </c>
      <c r="J77" s="250" t="str">
        <f t="shared" si="18"/>
        <v xml:space="preserve">Alternative 5: Off Existing Rail Bed Beside Property Line
</v>
      </c>
      <c r="K77" s="249" t="str">
        <f t="shared" si="18"/>
        <v xml:space="preserve">Alternative 6: Hybrid - On Existing Rail Bed and Beside the Existing Rail Bed Where Practical (Salvage Rails and Bury Ties)
</v>
      </c>
    </row>
    <row r="78" spans="1:12" ht="15" x14ac:dyDescent="0.2">
      <c r="C78" s="251" t="str">
        <f t="shared" ref="C78:C83" si="19">C68</f>
        <v>Natural Environment</v>
      </c>
      <c r="D78" s="252"/>
      <c r="E78" s="266">
        <f t="shared" si="18"/>
        <v>4</v>
      </c>
      <c r="F78" s="266">
        <f t="shared" si="18"/>
        <v>3.25</v>
      </c>
      <c r="G78" s="266">
        <f t="shared" si="18"/>
        <v>3.25</v>
      </c>
      <c r="H78" s="267">
        <f t="shared" si="18"/>
        <v>2</v>
      </c>
      <c r="I78" s="267">
        <f t="shared" si="18"/>
        <v>2</v>
      </c>
      <c r="J78" s="267">
        <f t="shared" si="18"/>
        <v>0.75</v>
      </c>
      <c r="K78" s="266">
        <f t="shared" si="18"/>
        <v>3.25</v>
      </c>
    </row>
    <row r="79" spans="1:12" ht="15" x14ac:dyDescent="0.2">
      <c r="C79" s="268" t="str">
        <f t="shared" si="19"/>
        <v>Social Environment</v>
      </c>
      <c r="D79" s="269"/>
      <c r="E79" s="209">
        <f t="shared" si="18"/>
        <v>4</v>
      </c>
      <c r="F79" s="209">
        <f t="shared" si="18"/>
        <v>3</v>
      </c>
      <c r="G79" s="209">
        <f t="shared" si="18"/>
        <v>3</v>
      </c>
      <c r="H79" s="270">
        <f t="shared" si="18"/>
        <v>1</v>
      </c>
      <c r="I79" s="270">
        <f t="shared" si="18"/>
        <v>1</v>
      </c>
      <c r="J79" s="270">
        <f t="shared" si="18"/>
        <v>0</v>
      </c>
      <c r="K79" s="209">
        <f t="shared" si="18"/>
        <v>3</v>
      </c>
    </row>
    <row r="80" spans="1:12" ht="15" x14ac:dyDescent="0.2">
      <c r="C80" s="268" t="str">
        <f t="shared" si="19"/>
        <v>Cultural Environment</v>
      </c>
      <c r="D80" s="269"/>
      <c r="E80" s="209">
        <f t="shared" si="18"/>
        <v>4</v>
      </c>
      <c r="F80" s="209">
        <f t="shared" si="18"/>
        <v>3</v>
      </c>
      <c r="G80" s="209">
        <f t="shared" si="18"/>
        <v>3</v>
      </c>
      <c r="H80" s="270">
        <f t="shared" si="18"/>
        <v>2</v>
      </c>
      <c r="I80" s="270">
        <f t="shared" si="18"/>
        <v>2</v>
      </c>
      <c r="J80" s="270">
        <f t="shared" si="18"/>
        <v>1.5</v>
      </c>
      <c r="K80" s="209">
        <f t="shared" si="18"/>
        <v>3</v>
      </c>
    </row>
    <row r="81" spans="3:11" ht="15" x14ac:dyDescent="0.2">
      <c r="C81" s="268" t="str">
        <f t="shared" si="19"/>
        <v>Financial Factors</v>
      </c>
      <c r="D81" s="269"/>
      <c r="E81" s="209">
        <f t="shared" si="18"/>
        <v>4</v>
      </c>
      <c r="F81" s="209">
        <f t="shared" si="18"/>
        <v>3</v>
      </c>
      <c r="G81" s="209">
        <f t="shared" si="18"/>
        <v>3</v>
      </c>
      <c r="H81" s="270">
        <f t="shared" si="18"/>
        <v>1</v>
      </c>
      <c r="I81" s="270">
        <f t="shared" si="18"/>
        <v>1.5</v>
      </c>
      <c r="J81" s="270">
        <f t="shared" si="18"/>
        <v>0.5</v>
      </c>
      <c r="K81" s="209">
        <f t="shared" si="18"/>
        <v>3</v>
      </c>
    </row>
    <row r="82" spans="3:11" ht="15" x14ac:dyDescent="0.2">
      <c r="C82" s="268" t="str">
        <f t="shared" si="19"/>
        <v>Technical Factors</v>
      </c>
      <c r="D82" s="269"/>
      <c r="E82" s="209">
        <f t="shared" si="18"/>
        <v>4</v>
      </c>
      <c r="F82" s="209">
        <f t="shared" si="18"/>
        <v>2</v>
      </c>
      <c r="G82" s="209">
        <f t="shared" si="18"/>
        <v>2</v>
      </c>
      <c r="H82" s="270">
        <f t="shared" si="18"/>
        <v>3</v>
      </c>
      <c r="I82" s="270">
        <f t="shared" si="18"/>
        <v>3</v>
      </c>
      <c r="J82" s="270">
        <f t="shared" si="18"/>
        <v>2.5</v>
      </c>
      <c r="K82" s="209">
        <f t="shared" si="18"/>
        <v>2.5</v>
      </c>
    </row>
    <row r="83" spans="3:11" ht="15.75" thickBot="1" x14ac:dyDescent="0.25">
      <c r="C83" s="271" t="str">
        <f t="shared" si="19"/>
        <v>Problem Statement</v>
      </c>
      <c r="D83" s="272"/>
      <c r="E83" s="273" t="str">
        <f t="shared" si="18"/>
        <v>Does not meet POS</v>
      </c>
      <c r="F83" s="273" t="str">
        <f t="shared" si="18"/>
        <v>Meets POS</v>
      </c>
      <c r="G83" s="273" t="str">
        <f t="shared" si="18"/>
        <v>Meets POS</v>
      </c>
      <c r="H83" s="274" t="str">
        <f t="shared" si="18"/>
        <v>Meets POS</v>
      </c>
      <c r="I83" s="274" t="str">
        <f t="shared" si="18"/>
        <v>Meets POS</v>
      </c>
      <c r="J83" s="274" t="str">
        <f t="shared" si="18"/>
        <v>Meets POS</v>
      </c>
      <c r="K83" s="273" t="str">
        <f t="shared" si="18"/>
        <v>Meets POS</v>
      </c>
    </row>
    <row r="84" spans="3:11" ht="15.75" thickBot="1" x14ac:dyDescent="0.25">
      <c r="C84" s="275" t="s">
        <v>107</v>
      </c>
      <c r="D84" s="276"/>
      <c r="E84" s="277">
        <f t="shared" si="18"/>
        <v>20</v>
      </c>
      <c r="F84" s="277">
        <f t="shared" si="18"/>
        <v>14</v>
      </c>
      <c r="G84" s="277">
        <f t="shared" si="18"/>
        <v>14</v>
      </c>
      <c r="H84" s="278">
        <f t="shared" si="18"/>
        <v>9</v>
      </c>
      <c r="I84" s="278">
        <f t="shared" si="18"/>
        <v>9</v>
      </c>
      <c r="J84" s="278">
        <f t="shared" si="18"/>
        <v>3</v>
      </c>
      <c r="K84" s="277">
        <f t="shared" si="18"/>
        <v>14</v>
      </c>
    </row>
    <row r="85" spans="3:11" ht="15" thickBot="1" x14ac:dyDescent="0.25"/>
    <row r="86" spans="3:11" ht="60.75" thickBot="1" x14ac:dyDescent="0.25">
      <c r="C86" s="247" t="s">
        <v>1</v>
      </c>
      <c r="D86" s="248"/>
      <c r="E86" s="249" t="str">
        <f t="shared" ref="E86:K86" si="20">E77</f>
        <v xml:space="preserve"> Do Nothing</v>
      </c>
      <c r="F86" s="249" t="str">
        <f t="shared" si="20"/>
        <v xml:space="preserve">Alternative 1: On Existing Rail Bed (Salvage Rails and Dispose of Ties)
</v>
      </c>
      <c r="G86" s="249" t="str">
        <f t="shared" si="20"/>
        <v xml:space="preserve">Alternative 2: On Existing Rail Bed (Salvage Rails and Bury Ties)
</v>
      </c>
      <c r="H86" s="250" t="str">
        <f t="shared" si="20"/>
        <v xml:space="preserve">Alternative 3: Bench Trail on Side of Existing Rail Bed
</v>
      </c>
      <c r="I86" s="250" t="str">
        <f t="shared" si="20"/>
        <v xml:space="preserve">Alternative 4: Bench Trail of Side of Existing Rail Bed (Salvage Rails)
</v>
      </c>
      <c r="J86" s="250" t="str">
        <f t="shared" si="20"/>
        <v xml:space="preserve">Alternative 5: Off Existing Rail Bed Beside Property Line
</v>
      </c>
      <c r="K86" s="249" t="str">
        <f t="shared" si="20"/>
        <v xml:space="preserve">Alternative 6: Hybrid - On Existing Rail Bed and Beside the Existing Rail Bed Where Practical (Salvage Rails and Bury Ties)
</v>
      </c>
    </row>
    <row r="87" spans="3:11" ht="15" x14ac:dyDescent="0.2">
      <c r="C87" s="251" t="str">
        <f t="shared" ref="C87:C92" si="21">C78</f>
        <v>Natural Environment</v>
      </c>
      <c r="D87" s="252"/>
      <c r="E87" s="279">
        <f t="shared" ref="E87:K91" si="22">ROUNDDOWN(E78,0)</f>
        <v>4</v>
      </c>
      <c r="F87" s="279">
        <f t="shared" si="22"/>
        <v>3</v>
      </c>
      <c r="G87" s="279">
        <f t="shared" si="22"/>
        <v>3</v>
      </c>
      <c r="H87" s="280">
        <f t="shared" si="22"/>
        <v>2</v>
      </c>
      <c r="I87" s="280">
        <f t="shared" si="22"/>
        <v>2</v>
      </c>
      <c r="J87" s="280">
        <f t="shared" si="22"/>
        <v>0</v>
      </c>
      <c r="K87" s="279">
        <f t="shared" si="22"/>
        <v>3</v>
      </c>
    </row>
    <row r="88" spans="3:11" ht="15" x14ac:dyDescent="0.2">
      <c r="C88" s="268" t="str">
        <f t="shared" si="21"/>
        <v>Social Environment</v>
      </c>
      <c r="D88" s="269"/>
      <c r="E88" s="211">
        <f t="shared" si="22"/>
        <v>4</v>
      </c>
      <c r="F88" s="211">
        <f t="shared" si="22"/>
        <v>3</v>
      </c>
      <c r="G88" s="211">
        <f t="shared" si="22"/>
        <v>3</v>
      </c>
      <c r="H88" s="281">
        <f t="shared" si="22"/>
        <v>1</v>
      </c>
      <c r="I88" s="281">
        <f t="shared" si="22"/>
        <v>1</v>
      </c>
      <c r="J88" s="281">
        <f t="shared" si="22"/>
        <v>0</v>
      </c>
      <c r="K88" s="211">
        <f t="shared" si="22"/>
        <v>3</v>
      </c>
    </row>
    <row r="89" spans="3:11" ht="15" x14ac:dyDescent="0.2">
      <c r="C89" s="268" t="str">
        <f t="shared" si="21"/>
        <v>Cultural Environment</v>
      </c>
      <c r="D89" s="269"/>
      <c r="E89" s="211">
        <f t="shared" si="22"/>
        <v>4</v>
      </c>
      <c r="F89" s="211">
        <f t="shared" si="22"/>
        <v>3</v>
      </c>
      <c r="G89" s="211">
        <f t="shared" si="22"/>
        <v>3</v>
      </c>
      <c r="H89" s="281">
        <f t="shared" si="22"/>
        <v>2</v>
      </c>
      <c r="I89" s="281">
        <f t="shared" si="22"/>
        <v>2</v>
      </c>
      <c r="J89" s="281">
        <f t="shared" si="22"/>
        <v>1</v>
      </c>
      <c r="K89" s="211">
        <f t="shared" si="22"/>
        <v>3</v>
      </c>
    </row>
    <row r="90" spans="3:11" ht="15" x14ac:dyDescent="0.2">
      <c r="C90" s="268" t="str">
        <f t="shared" si="21"/>
        <v>Financial Factors</v>
      </c>
      <c r="D90" s="269"/>
      <c r="E90" s="211">
        <f t="shared" si="22"/>
        <v>4</v>
      </c>
      <c r="F90" s="211">
        <f t="shared" si="22"/>
        <v>3</v>
      </c>
      <c r="G90" s="211">
        <f t="shared" si="22"/>
        <v>3</v>
      </c>
      <c r="H90" s="281">
        <f t="shared" si="22"/>
        <v>1</v>
      </c>
      <c r="I90" s="281">
        <f t="shared" si="22"/>
        <v>1</v>
      </c>
      <c r="J90" s="281">
        <f t="shared" si="22"/>
        <v>0</v>
      </c>
      <c r="K90" s="211">
        <f t="shared" si="22"/>
        <v>3</v>
      </c>
    </row>
    <row r="91" spans="3:11" ht="15" x14ac:dyDescent="0.2">
      <c r="C91" s="268" t="str">
        <f t="shared" si="21"/>
        <v>Technical Factors</v>
      </c>
      <c r="D91" s="269"/>
      <c r="E91" s="211">
        <f t="shared" si="22"/>
        <v>4</v>
      </c>
      <c r="F91" s="211">
        <f t="shared" si="22"/>
        <v>2</v>
      </c>
      <c r="G91" s="211">
        <f t="shared" si="22"/>
        <v>2</v>
      </c>
      <c r="H91" s="281">
        <f t="shared" si="22"/>
        <v>3</v>
      </c>
      <c r="I91" s="281">
        <f t="shared" si="22"/>
        <v>3</v>
      </c>
      <c r="J91" s="281">
        <f t="shared" si="22"/>
        <v>2</v>
      </c>
      <c r="K91" s="211">
        <f t="shared" si="22"/>
        <v>2</v>
      </c>
    </row>
    <row r="92" spans="3:11" ht="15" x14ac:dyDescent="0.2">
      <c r="C92" s="268" t="str">
        <f t="shared" si="21"/>
        <v>Problem Statement</v>
      </c>
      <c r="D92" s="269"/>
      <c r="E92" s="211" t="str">
        <f t="shared" ref="E92:K92" si="23">E83</f>
        <v>Does not meet POS</v>
      </c>
      <c r="F92" s="211" t="str">
        <f t="shared" si="23"/>
        <v>Meets POS</v>
      </c>
      <c r="G92" s="211" t="str">
        <f t="shared" si="23"/>
        <v>Meets POS</v>
      </c>
      <c r="H92" s="281" t="str">
        <f t="shared" si="23"/>
        <v>Meets POS</v>
      </c>
      <c r="I92" s="281" t="str">
        <f t="shared" si="23"/>
        <v>Meets POS</v>
      </c>
      <c r="J92" s="281" t="str">
        <f t="shared" si="23"/>
        <v>Meets POS</v>
      </c>
      <c r="K92" s="211" t="str">
        <f t="shared" si="23"/>
        <v>Meets POS</v>
      </c>
    </row>
    <row r="93" spans="3:11" ht="15.75" thickBot="1" x14ac:dyDescent="0.25">
      <c r="C93" s="262" t="s">
        <v>107</v>
      </c>
      <c r="D93" s="263"/>
      <c r="E93" s="264">
        <f t="shared" ref="E93:K93" si="24">SUM(E87:E92)</f>
        <v>20</v>
      </c>
      <c r="F93" s="264">
        <f t="shared" si="24"/>
        <v>14</v>
      </c>
      <c r="G93" s="264">
        <f t="shared" si="24"/>
        <v>14</v>
      </c>
      <c r="H93" s="264">
        <f t="shared" si="24"/>
        <v>9</v>
      </c>
      <c r="I93" s="264">
        <f t="shared" si="24"/>
        <v>9</v>
      </c>
      <c r="J93" s="264">
        <f t="shared" si="24"/>
        <v>3</v>
      </c>
      <c r="K93" s="264">
        <f t="shared" si="24"/>
        <v>14</v>
      </c>
    </row>
    <row r="95" spans="3:11" x14ac:dyDescent="0.2">
      <c r="E95" s="211">
        <f t="shared" ref="E95:K95" si="25">IF(E93=MAX($E93:$K93),4,IFERROR(QUOTIENT((E93-MIN($E93:$K93))/((MAX($E93:$K93)-MIN($E93:$K93))),$N$1),4))</f>
        <v>4</v>
      </c>
      <c r="F95" s="211">
        <f t="shared" si="25"/>
        <v>2</v>
      </c>
      <c r="G95" s="211">
        <f t="shared" si="25"/>
        <v>2</v>
      </c>
      <c r="H95" s="211">
        <f t="shared" si="25"/>
        <v>1</v>
      </c>
      <c r="I95" s="211">
        <f t="shared" si="25"/>
        <v>1</v>
      </c>
      <c r="J95" s="211">
        <f t="shared" si="25"/>
        <v>0</v>
      </c>
      <c r="K95" s="211">
        <f t="shared" si="25"/>
        <v>2</v>
      </c>
    </row>
    <row r="96" spans="3:11" ht="15" x14ac:dyDescent="0.25">
      <c r="E96" s="282" t="str">
        <f t="shared" ref="E96:I96" si="26">E108</f>
        <v>Not Carried Forward</v>
      </c>
      <c r="F96" s="282" t="str">
        <f t="shared" si="26"/>
        <v>Most Preferred</v>
      </c>
      <c r="G96" s="282" t="str">
        <f t="shared" si="26"/>
        <v>Most Preferred</v>
      </c>
      <c r="H96" s="282" t="str">
        <f t="shared" si="26"/>
        <v>Somewhat Preferred</v>
      </c>
      <c r="I96" s="282" t="str">
        <f t="shared" si="26"/>
        <v>Somewhat Preferred</v>
      </c>
      <c r="J96" s="282" t="str">
        <f t="shared" ref="J96:K96" si="27">J108</f>
        <v>Least Preferred</v>
      </c>
      <c r="K96" s="282" t="str">
        <f t="shared" si="27"/>
        <v>Most Preferred</v>
      </c>
    </row>
    <row r="98" spans="5:11" x14ac:dyDescent="0.2">
      <c r="E98" s="283">
        <f t="shared" ref="E98:K98" si="28">SUM(E87:E92)</f>
        <v>20</v>
      </c>
      <c r="F98" s="283">
        <f t="shared" si="28"/>
        <v>14</v>
      </c>
      <c r="G98" s="283">
        <f t="shared" si="28"/>
        <v>14</v>
      </c>
      <c r="H98" s="283">
        <f t="shared" si="28"/>
        <v>9</v>
      </c>
      <c r="I98" s="283">
        <f t="shared" si="28"/>
        <v>9</v>
      </c>
      <c r="J98" s="283">
        <f t="shared" si="28"/>
        <v>3</v>
      </c>
      <c r="K98" s="283">
        <f t="shared" si="28"/>
        <v>14</v>
      </c>
    </row>
    <row r="105" spans="5:11" x14ac:dyDescent="0.2">
      <c r="E105" s="206">
        <f t="shared" ref="E105:K105" si="29">IF(E54="Not Preferred", MAX($E$98:$K$98),SUM(E87:E92))</f>
        <v>20</v>
      </c>
      <c r="F105" s="206">
        <f t="shared" si="29"/>
        <v>14</v>
      </c>
      <c r="G105" s="206">
        <f t="shared" si="29"/>
        <v>14</v>
      </c>
      <c r="H105" s="206">
        <f t="shared" si="29"/>
        <v>9</v>
      </c>
      <c r="I105" s="206">
        <f t="shared" si="29"/>
        <v>9</v>
      </c>
      <c r="J105" s="206">
        <f t="shared" si="29"/>
        <v>3</v>
      </c>
      <c r="K105" s="206">
        <f t="shared" si="29"/>
        <v>14</v>
      </c>
    </row>
    <row r="107" spans="5:11" x14ac:dyDescent="0.2">
      <c r="E107" s="211">
        <f t="shared" ref="E107:K107" si="30">IF(E93=MIN($E93:$K93), 0,QUOTIENT((E93-MIN($E93:$K93))/((MAX($E93:$K93)-MIN($E93:$K93))),1/5)+1)</f>
        <v>6</v>
      </c>
      <c r="F107" s="211">
        <f t="shared" si="30"/>
        <v>4</v>
      </c>
      <c r="G107" s="211">
        <f t="shared" si="30"/>
        <v>4</v>
      </c>
      <c r="H107" s="211">
        <f t="shared" si="30"/>
        <v>2</v>
      </c>
      <c r="I107" s="211">
        <f t="shared" si="30"/>
        <v>2</v>
      </c>
      <c r="J107" s="211">
        <f t="shared" si="30"/>
        <v>0</v>
      </c>
      <c r="K107" s="211">
        <f t="shared" si="30"/>
        <v>4</v>
      </c>
    </row>
    <row r="108" spans="5:11" ht="15" x14ac:dyDescent="0.25">
      <c r="E108" s="282" t="str">
        <f>IF(OR(E73="Does not meet POS"),"Not Carried Forward", IF(AND(E107=0,E105&lt;&gt;MIN($E$93:$K$93)),Reference!$E$3,INDEX($C$60:$C$64,5-E107)))</f>
        <v>Not Carried Forward</v>
      </c>
      <c r="F108" s="282" t="str">
        <f>IF(OR(F73="Does not meet POS"),"Not Carried Forward", IF(AND(F107=0,F105&lt;&gt;MIN($E$93:$K$93)),Reference!$E$3,INDEX($C$60:$C$64,5-F107)))</f>
        <v>Most Preferred</v>
      </c>
      <c r="G108" s="282" t="str">
        <f>IF(OR(G73="Does not meet POS"),"Not Carried Forward", IF(AND(G107=0,G105&lt;&gt;MIN($E$93:$K$93)),Reference!$E$3,INDEX($C$60:$C$64,5-G107)))</f>
        <v>Most Preferred</v>
      </c>
      <c r="H108" s="282" t="str">
        <f>IF(OR(H73="Does not meet POS"),"Not Carried Forward", IF(AND(H107=0,H105&lt;&gt;MIN($E$93:$K$93)),Reference!$E$3,INDEX($C$60:$C$64,5-H107)))</f>
        <v>Somewhat Preferred</v>
      </c>
      <c r="I108" s="282" t="str">
        <f>IF(OR(I73="Does not meet POS"),"Not Carried Forward", IF(AND(I107=0,I105&lt;&gt;MIN($E$93:$K$93)),Reference!$E$3,INDEX($C$60:$C$64,5-I107)))</f>
        <v>Somewhat Preferred</v>
      </c>
      <c r="J108" s="282" t="str">
        <f>IF(OR(J73="Does not meet POS"),"Not Carried Forward", IF(AND(J107=0,J105&lt;&gt;MIN($E$93:$K$93)),Reference!$E$3,INDEX($C$60:$C$64,5-J107)))</f>
        <v>Least Preferred</v>
      </c>
      <c r="K108" s="282" t="str">
        <f>IF(OR(K73="Does not meet POS"),"Not Carried Forward", IF(AND(K107=0,K105&lt;&gt;MIN($E$93:$K$93)),Reference!$E$3,INDEX($C$60:$C$64,5-K107)))</f>
        <v>Most Preferred</v>
      </c>
    </row>
    <row r="112" spans="5:11" x14ac:dyDescent="0.2">
      <c r="E112" s="206" t="str">
        <f>IF(OR(E73="Does not meet POS"),"Not Carried Forward", IF(AND(E107=0,E105&lt;&gt;MIN($E$93:$K$93)),Reference!$E$3,INDEX($C$60:$C$64,5-E107)))</f>
        <v>Not Carried Forward</v>
      </c>
      <c r="F112" s="206" t="str">
        <f>IF(OR(F73="Does not meet POS"),"Not Carried Forward", IF(AND(F107=0,F105&lt;&gt;MIN($E$93:$K$93)),Reference!$E$3,INDEX($C$60:$C$64,5-F107)))</f>
        <v>Most Preferred</v>
      </c>
      <c r="G112" s="206" t="str">
        <f>IF(OR(G73="Does not meet POS"),"Not Carried Forward", IF(AND(G107=0,G105&lt;&gt;MIN($E$93:$K$93)),Reference!$E$3,INDEX($C$60:$C$64,5-G107)))</f>
        <v>Most Preferred</v>
      </c>
      <c r="H112" s="206" t="str">
        <f>IF(OR(H73="Does not meet POS"),"Not Carried Forward", IF(AND(H107=0,H105&lt;&gt;MIN($E$93:$K$93)),Reference!$E$3,INDEX($C$60:$C$64,5-H107)))</f>
        <v>Somewhat Preferred</v>
      </c>
      <c r="I112" s="206" t="str">
        <f>IF(OR(I73="Does not meet POS"),"Not Carried Forward", IF(AND(I107=0,I105&lt;&gt;MIN($E$93:$K$93)),Reference!$E$3,INDEX($C$60:$C$64,5-I107)))</f>
        <v>Somewhat Preferred</v>
      </c>
      <c r="J112" s="206" t="str">
        <f>IF(OR(J73="Does not meet POS"),"Not Carried Forward", IF(AND(J107=0,J105&lt;&gt;MIN($E$93:$K$93)),Reference!$E$3,INDEX($C$60:$C$64,5-J107)))</f>
        <v>Least Preferred</v>
      </c>
      <c r="K112" s="206" t="str">
        <f>IF(OR(K73="Does not meet POS"),"Not Carried Forward", IF(AND(K107=0,K105&lt;&gt;MIN($E$93:$K$93)),Reference!$E$3,INDEX($C$60:$C$64,5-K107)))</f>
        <v>Most Preferred</v>
      </c>
    </row>
  </sheetData>
  <mergeCells count="66">
    <mergeCell ref="K50:K51"/>
    <mergeCell ref="K56:K57"/>
    <mergeCell ref="K2:K3"/>
    <mergeCell ref="K16:K17"/>
    <mergeCell ref="K23:K24"/>
    <mergeCell ref="K32:K33"/>
    <mergeCell ref="K41:K42"/>
    <mergeCell ref="C18:K18"/>
    <mergeCell ref="I16:I17"/>
    <mergeCell ref="F23:F24"/>
    <mergeCell ref="H41:H42"/>
    <mergeCell ref="G23:G24"/>
    <mergeCell ref="H23:H24"/>
    <mergeCell ref="F32:F33"/>
    <mergeCell ref="G32:G33"/>
    <mergeCell ref="F41:F42"/>
    <mergeCell ref="D23:D24"/>
    <mergeCell ref="D32:D33"/>
    <mergeCell ref="D41:D42"/>
    <mergeCell ref="I32:I33"/>
    <mergeCell ref="I41:I42"/>
    <mergeCell ref="I23:I24"/>
    <mergeCell ref="H32:H33"/>
    <mergeCell ref="E32:E33"/>
    <mergeCell ref="C34:K34"/>
    <mergeCell ref="G41:G42"/>
    <mergeCell ref="C23:C24"/>
    <mergeCell ref="E23:E24"/>
    <mergeCell ref="C25:K25"/>
    <mergeCell ref="C32:C33"/>
    <mergeCell ref="C41:C42"/>
    <mergeCell ref="E41:E42"/>
    <mergeCell ref="C56:C57"/>
    <mergeCell ref="E56:E57"/>
    <mergeCell ref="E50:E51"/>
    <mergeCell ref="C50:C51"/>
    <mergeCell ref="I56:I57"/>
    <mergeCell ref="D50:D51"/>
    <mergeCell ref="F56:F57"/>
    <mergeCell ref="H56:H57"/>
    <mergeCell ref="I50:I51"/>
    <mergeCell ref="G56:G57"/>
    <mergeCell ref="F50:F51"/>
    <mergeCell ref="H50:H51"/>
    <mergeCell ref="G50:G51"/>
    <mergeCell ref="J23:J24"/>
    <mergeCell ref="J32:J33"/>
    <mergeCell ref="J41:J42"/>
    <mergeCell ref="J50:J51"/>
    <mergeCell ref="J56:J57"/>
    <mergeCell ref="E2:E3"/>
    <mergeCell ref="C2:C3"/>
    <mergeCell ref="C5:K5"/>
    <mergeCell ref="C16:C17"/>
    <mergeCell ref="E16:E17"/>
    <mergeCell ref="F16:F17"/>
    <mergeCell ref="H16:H17"/>
    <mergeCell ref="G16:G17"/>
    <mergeCell ref="D16:D17"/>
    <mergeCell ref="F2:F3"/>
    <mergeCell ref="G2:G3"/>
    <mergeCell ref="H2:H3"/>
    <mergeCell ref="I2:I3"/>
    <mergeCell ref="D2:D3"/>
    <mergeCell ref="J2:J3"/>
    <mergeCell ref="J16:J17"/>
  </mergeCells>
  <phoneticPr fontId="41" type="noConversion"/>
  <conditionalFormatting sqref="E36">
    <cfRule type="iconSet" priority="1138">
      <iconSet iconSet="5Quarters" showValue="0">
        <cfvo type="percent" val="0"/>
        <cfvo type="num" val="0" gte="0"/>
        <cfvo type="num" val="1" gte="0"/>
        <cfvo type="num" val="2" gte="0"/>
        <cfvo type="num" val="3" gte="0"/>
      </iconSet>
    </cfRule>
  </conditionalFormatting>
  <conditionalFormatting sqref="E7">
    <cfRule type="iconSet" priority="1146">
      <iconSet iconSet="5Quarters" showValue="0">
        <cfvo type="percent" val="0"/>
        <cfvo type="num" val="0" gte="0"/>
        <cfvo type="num" val="1" gte="0"/>
        <cfvo type="num" val="2" gte="0"/>
        <cfvo type="num" val="3" gte="0"/>
      </iconSet>
    </cfRule>
  </conditionalFormatting>
  <conditionalFormatting sqref="E14:F14">
    <cfRule type="iconSet" priority="1327">
      <iconSet iconSet="5Quarters" showValue="0">
        <cfvo type="percent" val="0"/>
        <cfvo type="num" val="1"/>
        <cfvo type="num" val="2"/>
        <cfvo type="num" val="3"/>
        <cfvo type="num" val="4"/>
      </iconSet>
    </cfRule>
  </conditionalFormatting>
  <conditionalFormatting sqref="E39:F39">
    <cfRule type="iconSet" priority="1329">
      <iconSet iconSet="5Quarters" showValue="0">
        <cfvo type="percent" val="0"/>
        <cfvo type="num" val="1"/>
        <cfvo type="num" val="2"/>
        <cfvo type="num" val="3"/>
        <cfvo type="num" val="4"/>
      </iconSet>
    </cfRule>
  </conditionalFormatting>
  <conditionalFormatting sqref="E48:F48">
    <cfRule type="iconSet" priority="1330">
      <iconSet iconSet="5Quarters" showValue="0">
        <cfvo type="percent" val="0"/>
        <cfvo type="num" val="1"/>
        <cfvo type="num" val="2"/>
        <cfvo type="num" val="3"/>
        <cfvo type="num" val="4"/>
      </iconSet>
    </cfRule>
  </conditionalFormatting>
  <conditionalFormatting sqref="E78:F78">
    <cfRule type="iconSet" priority="1331">
      <iconSet iconSet="5Quarters" showValue="0">
        <cfvo type="percent" val="0"/>
        <cfvo type="num" val="1"/>
        <cfvo type="num" val="2"/>
        <cfvo type="num" val="3"/>
        <cfvo type="num" val="4"/>
      </iconSet>
    </cfRule>
  </conditionalFormatting>
  <conditionalFormatting sqref="E79:F79">
    <cfRule type="iconSet" priority="1332">
      <iconSet iconSet="5Quarters" showValue="0">
        <cfvo type="percent" val="0"/>
        <cfvo type="num" val="1"/>
        <cfvo type="num" val="2"/>
        <cfvo type="num" val="3"/>
        <cfvo type="num" val="4"/>
      </iconSet>
    </cfRule>
  </conditionalFormatting>
  <conditionalFormatting sqref="E81:F82">
    <cfRule type="iconSet" priority="1333">
      <iconSet iconSet="5Quarters" showValue="0">
        <cfvo type="percent" val="0"/>
        <cfvo type="num" val="1"/>
        <cfvo type="num" val="2"/>
        <cfvo type="num" val="3"/>
        <cfvo type="num" val="4"/>
      </iconSet>
    </cfRule>
  </conditionalFormatting>
  <conditionalFormatting sqref="F36:G36">
    <cfRule type="iconSet" priority="370">
      <iconSet iconSet="5Quarters" showValue="0">
        <cfvo type="percent" val="0"/>
        <cfvo type="num" val="0" gte="0"/>
        <cfvo type="num" val="1" gte="0"/>
        <cfvo type="num" val="2" gte="0"/>
        <cfvo type="num" val="3" gte="0"/>
      </iconSet>
    </cfRule>
  </conditionalFormatting>
  <conditionalFormatting sqref="G14">
    <cfRule type="iconSet" priority="385">
      <iconSet iconSet="5Quarters" showValue="0">
        <cfvo type="percent" val="0"/>
        <cfvo type="num" val="1"/>
        <cfvo type="num" val="2"/>
        <cfvo type="num" val="3"/>
        <cfvo type="num" val="4"/>
      </iconSet>
    </cfRule>
  </conditionalFormatting>
  <conditionalFormatting sqref="G39">
    <cfRule type="iconSet" priority="387">
      <iconSet iconSet="5Quarters" showValue="0">
        <cfvo type="percent" val="0"/>
        <cfvo type="num" val="1"/>
        <cfvo type="num" val="2"/>
        <cfvo type="num" val="3"/>
        <cfvo type="num" val="4"/>
      </iconSet>
    </cfRule>
  </conditionalFormatting>
  <conditionalFormatting sqref="G48">
    <cfRule type="iconSet" priority="388">
      <iconSet iconSet="5Quarters" showValue="0">
        <cfvo type="percent" val="0"/>
        <cfvo type="num" val="1"/>
        <cfvo type="num" val="2"/>
        <cfvo type="num" val="3"/>
        <cfvo type="num" val="4"/>
      </iconSet>
    </cfRule>
  </conditionalFormatting>
  <conditionalFormatting sqref="G78">
    <cfRule type="iconSet" priority="389">
      <iconSet iconSet="5Quarters" showValue="0">
        <cfvo type="percent" val="0"/>
        <cfvo type="num" val="1"/>
        <cfvo type="num" val="2"/>
        <cfvo type="num" val="3"/>
        <cfvo type="num" val="4"/>
      </iconSet>
    </cfRule>
  </conditionalFormatting>
  <conditionalFormatting sqref="G79">
    <cfRule type="iconSet" priority="390">
      <iconSet iconSet="5Quarters" showValue="0">
        <cfvo type="percent" val="0"/>
        <cfvo type="num" val="1"/>
        <cfvo type="num" val="2"/>
        <cfvo type="num" val="3"/>
        <cfvo type="num" val="4"/>
      </iconSet>
    </cfRule>
  </conditionalFormatting>
  <conditionalFormatting sqref="G81:G82">
    <cfRule type="iconSet" priority="391">
      <iconSet iconSet="5Quarters" showValue="0">
        <cfvo type="percent" val="0"/>
        <cfvo type="num" val="1"/>
        <cfvo type="num" val="2"/>
        <cfvo type="num" val="3"/>
        <cfvo type="num" val="4"/>
      </iconSet>
    </cfRule>
  </conditionalFormatting>
  <conditionalFormatting sqref="F7:G7">
    <cfRule type="iconSet" priority="339">
      <iconSet iconSet="5Quarters" showValue="0">
        <cfvo type="percent" val="0"/>
        <cfvo type="num" val="0" gte="0"/>
        <cfvo type="num" val="1" gte="0"/>
        <cfvo type="num" val="2" gte="0"/>
        <cfvo type="num" val="3" gte="0"/>
      </iconSet>
    </cfRule>
  </conditionalFormatting>
  <conditionalFormatting sqref="H36">
    <cfRule type="iconSet" priority="310">
      <iconSet iconSet="5Quarters" showValue="0">
        <cfvo type="percent" val="0"/>
        <cfvo type="num" val="0" gte="0"/>
        <cfvo type="num" val="1" gte="0"/>
        <cfvo type="num" val="2" gte="0"/>
        <cfvo type="num" val="3" gte="0"/>
      </iconSet>
    </cfRule>
  </conditionalFormatting>
  <conditionalFormatting sqref="H14">
    <cfRule type="iconSet" priority="317">
      <iconSet iconSet="5Quarters" showValue="0">
        <cfvo type="percent" val="0"/>
        <cfvo type="num" val="1"/>
        <cfvo type="num" val="2"/>
        <cfvo type="num" val="3"/>
        <cfvo type="num" val="4"/>
      </iconSet>
    </cfRule>
  </conditionalFormatting>
  <conditionalFormatting sqref="H39">
    <cfRule type="iconSet" priority="319">
      <iconSet iconSet="5Quarters" showValue="0">
        <cfvo type="percent" val="0"/>
        <cfvo type="num" val="1"/>
        <cfvo type="num" val="2"/>
        <cfvo type="num" val="3"/>
        <cfvo type="num" val="4"/>
      </iconSet>
    </cfRule>
  </conditionalFormatting>
  <conditionalFormatting sqref="H48">
    <cfRule type="iconSet" priority="320">
      <iconSet iconSet="5Quarters" showValue="0">
        <cfvo type="percent" val="0"/>
        <cfvo type="num" val="1"/>
        <cfvo type="num" val="2"/>
        <cfvo type="num" val="3"/>
        <cfvo type="num" val="4"/>
      </iconSet>
    </cfRule>
  </conditionalFormatting>
  <conditionalFormatting sqref="H78">
    <cfRule type="iconSet" priority="321">
      <iconSet iconSet="5Quarters" showValue="0">
        <cfvo type="percent" val="0"/>
        <cfvo type="num" val="1"/>
        <cfvo type="num" val="2"/>
        <cfvo type="num" val="3"/>
        <cfvo type="num" val="4"/>
      </iconSet>
    </cfRule>
  </conditionalFormatting>
  <conditionalFormatting sqref="H79">
    <cfRule type="iconSet" priority="322">
      <iconSet iconSet="5Quarters" showValue="0">
        <cfvo type="percent" val="0"/>
        <cfvo type="num" val="1"/>
        <cfvo type="num" val="2"/>
        <cfvo type="num" val="3"/>
        <cfvo type="num" val="4"/>
      </iconSet>
    </cfRule>
  </conditionalFormatting>
  <conditionalFormatting sqref="H81:H82">
    <cfRule type="iconSet" priority="323">
      <iconSet iconSet="5Quarters" showValue="0">
        <cfvo type="percent" val="0"/>
        <cfvo type="num" val="1"/>
        <cfvo type="num" val="2"/>
        <cfvo type="num" val="3"/>
        <cfvo type="num" val="4"/>
      </iconSet>
    </cfRule>
  </conditionalFormatting>
  <conditionalFormatting sqref="H7">
    <cfRule type="iconSet" priority="301">
      <iconSet iconSet="5Quarters" showValue="0">
        <cfvo type="percent" val="0"/>
        <cfvo type="num" val="0" gte="0"/>
        <cfvo type="num" val="1" gte="0"/>
        <cfvo type="num" val="2" gte="0"/>
        <cfvo type="num" val="3" gte="0"/>
      </iconSet>
    </cfRule>
  </conditionalFormatting>
  <conditionalFormatting sqref="E9">
    <cfRule type="iconSet" priority="292">
      <iconSet iconSet="5Quarters" showValue="0">
        <cfvo type="percent" val="0"/>
        <cfvo type="num" val="0" gte="0"/>
        <cfvo type="num" val="1" gte="0"/>
        <cfvo type="num" val="2" gte="0"/>
        <cfvo type="num" val="3" gte="0"/>
      </iconSet>
    </cfRule>
  </conditionalFormatting>
  <conditionalFormatting sqref="F9:G9">
    <cfRule type="iconSet" priority="291">
      <iconSet iconSet="5Quarters" showValue="0">
        <cfvo type="percent" val="0"/>
        <cfvo type="num" val="0" gte="0"/>
        <cfvo type="num" val="1" gte="0"/>
        <cfvo type="num" val="2" gte="0"/>
        <cfvo type="num" val="3" gte="0"/>
      </iconSet>
    </cfRule>
  </conditionalFormatting>
  <conditionalFormatting sqref="H9">
    <cfRule type="iconSet" priority="289">
      <iconSet iconSet="5Quarters" showValue="0">
        <cfvo type="percent" val="0"/>
        <cfvo type="num" val="0" gte="0"/>
        <cfvo type="num" val="1" gte="0"/>
        <cfvo type="num" val="2" gte="0"/>
        <cfvo type="num" val="3" gte="0"/>
      </iconSet>
    </cfRule>
  </conditionalFormatting>
  <conditionalFormatting sqref="E13">
    <cfRule type="iconSet" priority="280">
      <iconSet iconSet="5Quarters" showValue="0">
        <cfvo type="percent" val="0"/>
        <cfvo type="num" val="0" gte="0"/>
        <cfvo type="num" val="1" gte="0"/>
        <cfvo type="num" val="2" gte="0"/>
        <cfvo type="num" val="3" gte="0"/>
      </iconSet>
    </cfRule>
  </conditionalFormatting>
  <conditionalFormatting sqref="F13:G13">
    <cfRule type="iconSet" priority="279">
      <iconSet iconSet="5Quarters" showValue="0">
        <cfvo type="percent" val="0"/>
        <cfvo type="num" val="0" gte="0"/>
        <cfvo type="num" val="1" gte="0"/>
        <cfvo type="num" val="2" gte="0"/>
        <cfvo type="num" val="3" gte="0"/>
      </iconSet>
    </cfRule>
  </conditionalFormatting>
  <conditionalFormatting sqref="H13">
    <cfRule type="iconSet" priority="277">
      <iconSet iconSet="5Quarters" showValue="0">
        <cfvo type="percent" val="0"/>
        <cfvo type="num" val="0" gte="0"/>
        <cfvo type="num" val="1" gte="0"/>
        <cfvo type="num" val="2" gte="0"/>
        <cfvo type="num" val="3" gte="0"/>
      </iconSet>
    </cfRule>
  </conditionalFormatting>
  <conditionalFormatting sqref="E47">
    <cfRule type="iconSet" priority="245">
      <iconSet iconSet="5Quarters" showValue="0">
        <cfvo type="percent" val="0"/>
        <cfvo type="num" val="0" gte="0"/>
        <cfvo type="num" val="1" gte="0"/>
        <cfvo type="num" val="2" gte="0"/>
        <cfvo type="num" val="3" gte="0"/>
      </iconSet>
    </cfRule>
  </conditionalFormatting>
  <conditionalFormatting sqref="H47">
    <cfRule type="iconSet" priority="243">
      <iconSet iconSet="5Quarters" showValue="0">
        <cfvo type="percent" val="0"/>
        <cfvo type="num" val="0" gte="0"/>
        <cfvo type="num" val="1" gte="0"/>
        <cfvo type="num" val="2" gte="0"/>
        <cfvo type="num" val="3" gte="0"/>
      </iconSet>
    </cfRule>
  </conditionalFormatting>
  <conditionalFormatting sqref="E11">
    <cfRule type="iconSet" priority="242">
      <iconSet iconSet="5Quarters" showValue="0">
        <cfvo type="percent" val="0"/>
        <cfvo type="num" val="0" gte="0"/>
        <cfvo type="num" val="1" gte="0"/>
        <cfvo type="num" val="2" gte="0"/>
        <cfvo type="num" val="3" gte="0"/>
      </iconSet>
    </cfRule>
  </conditionalFormatting>
  <conditionalFormatting sqref="F11:G11">
    <cfRule type="iconSet" priority="241">
      <iconSet iconSet="5Quarters" showValue="0">
        <cfvo type="percent" val="0"/>
        <cfvo type="num" val="0" gte="0"/>
        <cfvo type="num" val="1" gte="0"/>
        <cfvo type="num" val="2" gte="0"/>
        <cfvo type="num" val="3" gte="0"/>
      </iconSet>
    </cfRule>
  </conditionalFormatting>
  <conditionalFormatting sqref="H11">
    <cfRule type="iconSet" priority="239">
      <iconSet iconSet="5Quarters" showValue="0">
        <cfvo type="percent" val="0"/>
        <cfvo type="num" val="0" gte="0"/>
        <cfvo type="num" val="1" gte="0"/>
        <cfvo type="num" val="2" gte="0"/>
        <cfvo type="num" val="3" gte="0"/>
      </iconSet>
    </cfRule>
  </conditionalFormatting>
  <conditionalFormatting sqref="E27">
    <cfRule type="iconSet" priority="220">
      <iconSet iconSet="5Quarters" showValue="0">
        <cfvo type="percent" val="0"/>
        <cfvo type="num" val="0" gte="0"/>
        <cfvo type="num" val="1" gte="0"/>
        <cfvo type="num" val="2" gte="0"/>
        <cfvo type="num" val="3" gte="0"/>
      </iconSet>
    </cfRule>
  </conditionalFormatting>
  <conditionalFormatting sqref="G27">
    <cfRule type="iconSet" priority="216">
      <iconSet iconSet="5Quarters" showValue="0">
        <cfvo type="percent" val="0"/>
        <cfvo type="num" val="0" gte="0"/>
        <cfvo type="num" val="1" gte="0"/>
        <cfvo type="num" val="2" gte="0"/>
        <cfvo type="num" val="3" gte="0"/>
      </iconSet>
    </cfRule>
  </conditionalFormatting>
  <conditionalFormatting sqref="G27">
    <cfRule type="iconSet" priority="217">
      <iconSet iconSet="5Quarters" showValue="0">
        <cfvo type="percent" val="0"/>
        <cfvo type="num" val="0" gte="0"/>
        <cfvo type="num" val="1" gte="0"/>
        <cfvo type="num" val="2" gte="0"/>
        <cfvo type="num" val="3" gte="0"/>
      </iconSet>
    </cfRule>
  </conditionalFormatting>
  <conditionalFormatting sqref="F27">
    <cfRule type="iconSet" priority="214">
      <iconSet iconSet="5Quarters" showValue="0">
        <cfvo type="percent" val="0"/>
        <cfvo type="num" val="0" gte="0"/>
        <cfvo type="num" val="1" gte="0"/>
        <cfvo type="num" val="2" gte="0"/>
        <cfvo type="num" val="3" gte="0"/>
      </iconSet>
    </cfRule>
  </conditionalFormatting>
  <conditionalFormatting sqref="F27">
    <cfRule type="iconSet" priority="215">
      <iconSet iconSet="5Quarters" showValue="0">
        <cfvo type="percent" val="0"/>
        <cfvo type="num" val="0" gte="0"/>
        <cfvo type="num" val="1" gte="0"/>
        <cfvo type="num" val="2" gte="0"/>
        <cfvo type="num" val="3" gte="0"/>
      </iconSet>
    </cfRule>
  </conditionalFormatting>
  <conditionalFormatting sqref="H27">
    <cfRule type="iconSet" priority="212">
      <iconSet iconSet="5Quarters" showValue="0">
        <cfvo type="percent" val="0"/>
        <cfvo type="num" val="0" gte="0"/>
        <cfvo type="num" val="1" gte="0"/>
        <cfvo type="num" val="2" gte="0"/>
        <cfvo type="num" val="3" gte="0"/>
      </iconSet>
    </cfRule>
  </conditionalFormatting>
  <conditionalFormatting sqref="H27">
    <cfRule type="iconSet" priority="213">
      <iconSet iconSet="5Quarters" showValue="0">
        <cfvo type="percent" val="0"/>
        <cfvo type="num" val="0" gte="0"/>
        <cfvo type="num" val="1" gte="0"/>
        <cfvo type="num" val="2" gte="0"/>
        <cfvo type="num" val="3" gte="0"/>
      </iconSet>
    </cfRule>
  </conditionalFormatting>
  <conditionalFormatting sqref="E29">
    <cfRule type="iconSet" priority="211">
      <iconSet iconSet="5Quarters" showValue="0">
        <cfvo type="percent" val="0"/>
        <cfvo type="num" val="0" gte="0"/>
        <cfvo type="num" val="1" gte="0"/>
        <cfvo type="num" val="2" gte="0"/>
        <cfvo type="num" val="3" gte="0"/>
      </iconSet>
    </cfRule>
  </conditionalFormatting>
  <conditionalFormatting sqref="G29">
    <cfRule type="iconSet" priority="207">
      <iconSet iconSet="5Quarters" showValue="0">
        <cfvo type="percent" val="0"/>
        <cfvo type="num" val="0" gte="0"/>
        <cfvo type="num" val="1" gte="0"/>
        <cfvo type="num" val="2" gte="0"/>
        <cfvo type="num" val="3" gte="0"/>
      </iconSet>
    </cfRule>
  </conditionalFormatting>
  <conditionalFormatting sqref="G29">
    <cfRule type="iconSet" priority="208">
      <iconSet iconSet="5Quarters" showValue="0">
        <cfvo type="percent" val="0"/>
        <cfvo type="num" val="0" gte="0"/>
        <cfvo type="num" val="1" gte="0"/>
        <cfvo type="num" val="2" gte="0"/>
        <cfvo type="num" val="3" gte="0"/>
      </iconSet>
    </cfRule>
  </conditionalFormatting>
  <conditionalFormatting sqref="F29">
    <cfRule type="iconSet" priority="205">
      <iconSet iconSet="5Quarters" showValue="0">
        <cfvo type="percent" val="0"/>
        <cfvo type="num" val="0" gte="0"/>
        <cfvo type="num" val="1" gte="0"/>
        <cfvo type="num" val="2" gte="0"/>
        <cfvo type="num" val="3" gte="0"/>
      </iconSet>
    </cfRule>
  </conditionalFormatting>
  <conditionalFormatting sqref="F29">
    <cfRule type="iconSet" priority="206">
      <iconSet iconSet="5Quarters" showValue="0">
        <cfvo type="percent" val="0"/>
        <cfvo type="num" val="0" gte="0"/>
        <cfvo type="num" val="1" gte="0"/>
        <cfvo type="num" val="2" gte="0"/>
        <cfvo type="num" val="3" gte="0"/>
      </iconSet>
    </cfRule>
  </conditionalFormatting>
  <conditionalFormatting sqref="H29">
    <cfRule type="iconSet" priority="203">
      <iconSet iconSet="5Quarters" showValue="0">
        <cfvo type="percent" val="0"/>
        <cfvo type="num" val="0" gte="0"/>
        <cfvo type="num" val="1" gte="0"/>
        <cfvo type="num" val="2" gte="0"/>
        <cfvo type="num" val="3" gte="0"/>
      </iconSet>
    </cfRule>
  </conditionalFormatting>
  <conditionalFormatting sqref="H29">
    <cfRule type="iconSet" priority="204">
      <iconSet iconSet="5Quarters" showValue="0">
        <cfvo type="percent" val="0"/>
        <cfvo type="num" val="0" gte="0"/>
        <cfvo type="num" val="1" gte="0"/>
        <cfvo type="num" val="2" gte="0"/>
        <cfvo type="num" val="3" gte="0"/>
      </iconSet>
    </cfRule>
  </conditionalFormatting>
  <conditionalFormatting sqref="I36">
    <cfRule type="iconSet" priority="192">
      <iconSet iconSet="5Quarters" showValue="0">
        <cfvo type="percent" val="0"/>
        <cfvo type="num" val="0" gte="0"/>
        <cfvo type="num" val="1" gte="0"/>
        <cfvo type="num" val="2" gte="0"/>
        <cfvo type="num" val="3" gte="0"/>
      </iconSet>
    </cfRule>
  </conditionalFormatting>
  <conditionalFormatting sqref="I14">
    <cfRule type="iconSet" priority="196">
      <iconSet iconSet="5Quarters" showValue="0">
        <cfvo type="percent" val="0"/>
        <cfvo type="num" val="1"/>
        <cfvo type="num" val="2"/>
        <cfvo type="num" val="3"/>
        <cfvo type="num" val="4"/>
      </iconSet>
    </cfRule>
  </conditionalFormatting>
  <conditionalFormatting sqref="I39">
    <cfRule type="iconSet" priority="198">
      <iconSet iconSet="5Quarters" showValue="0">
        <cfvo type="percent" val="0"/>
        <cfvo type="num" val="1"/>
        <cfvo type="num" val="2"/>
        <cfvo type="num" val="3"/>
        <cfvo type="num" val="4"/>
      </iconSet>
    </cfRule>
  </conditionalFormatting>
  <conditionalFormatting sqref="I48">
    <cfRule type="iconSet" priority="199">
      <iconSet iconSet="5Quarters" showValue="0">
        <cfvo type="percent" val="0"/>
        <cfvo type="num" val="1"/>
        <cfvo type="num" val="2"/>
        <cfvo type="num" val="3"/>
        <cfvo type="num" val="4"/>
      </iconSet>
    </cfRule>
  </conditionalFormatting>
  <conditionalFormatting sqref="I78">
    <cfRule type="iconSet" priority="200">
      <iconSet iconSet="5Quarters" showValue="0">
        <cfvo type="percent" val="0"/>
        <cfvo type="num" val="1"/>
        <cfvo type="num" val="2"/>
        <cfvo type="num" val="3"/>
        <cfvo type="num" val="4"/>
      </iconSet>
    </cfRule>
  </conditionalFormatting>
  <conditionalFormatting sqref="I79">
    <cfRule type="iconSet" priority="201">
      <iconSet iconSet="5Quarters" showValue="0">
        <cfvo type="percent" val="0"/>
        <cfvo type="num" val="1"/>
        <cfvo type="num" val="2"/>
        <cfvo type="num" val="3"/>
        <cfvo type="num" val="4"/>
      </iconSet>
    </cfRule>
  </conditionalFormatting>
  <conditionalFormatting sqref="I81:I82">
    <cfRule type="iconSet" priority="202">
      <iconSet iconSet="5Quarters" showValue="0">
        <cfvo type="percent" val="0"/>
        <cfvo type="num" val="1"/>
        <cfvo type="num" val="2"/>
        <cfvo type="num" val="3"/>
        <cfvo type="num" val="4"/>
      </iconSet>
    </cfRule>
  </conditionalFormatting>
  <conditionalFormatting sqref="I7">
    <cfRule type="iconSet" priority="187">
      <iconSet iconSet="5Quarters" showValue="0">
        <cfvo type="percent" val="0"/>
        <cfvo type="num" val="0" gte="0"/>
        <cfvo type="num" val="1" gte="0"/>
        <cfvo type="num" val="2" gte="0"/>
        <cfvo type="num" val="3" gte="0"/>
      </iconSet>
    </cfRule>
  </conditionalFormatting>
  <conditionalFormatting sqref="I9">
    <cfRule type="iconSet" priority="185">
      <iconSet iconSet="5Quarters" showValue="0">
        <cfvo type="percent" val="0"/>
        <cfvo type="num" val="0" gte="0"/>
        <cfvo type="num" val="1" gte="0"/>
        <cfvo type="num" val="2" gte="0"/>
        <cfvo type="num" val="3" gte="0"/>
      </iconSet>
    </cfRule>
  </conditionalFormatting>
  <conditionalFormatting sqref="I13">
    <cfRule type="iconSet" priority="184">
      <iconSet iconSet="5Quarters" showValue="0">
        <cfvo type="percent" val="0"/>
        <cfvo type="num" val="0" gte="0"/>
        <cfvo type="num" val="1" gte="0"/>
        <cfvo type="num" val="2" gte="0"/>
        <cfvo type="num" val="3" gte="0"/>
      </iconSet>
    </cfRule>
  </conditionalFormatting>
  <conditionalFormatting sqref="I47">
    <cfRule type="iconSet" priority="179">
      <iconSet iconSet="5Quarters" showValue="0">
        <cfvo type="percent" val="0"/>
        <cfvo type="num" val="0" gte="0"/>
        <cfvo type="num" val="1" gte="0"/>
        <cfvo type="num" val="2" gte="0"/>
        <cfvo type="num" val="3" gte="0"/>
      </iconSet>
    </cfRule>
  </conditionalFormatting>
  <conditionalFormatting sqref="I11">
    <cfRule type="iconSet" priority="178">
      <iconSet iconSet="5Quarters" showValue="0">
        <cfvo type="percent" val="0"/>
        <cfvo type="num" val="0" gte="0"/>
        <cfvo type="num" val="1" gte="0"/>
        <cfvo type="num" val="2" gte="0"/>
        <cfvo type="num" val="3" gte="0"/>
      </iconSet>
    </cfRule>
  </conditionalFormatting>
  <conditionalFormatting sqref="I27">
    <cfRule type="iconSet" priority="171">
      <iconSet iconSet="5Quarters" showValue="0">
        <cfvo type="percent" val="0"/>
        <cfvo type="num" val="0" gte="0"/>
        <cfvo type="num" val="1" gte="0"/>
        <cfvo type="num" val="2" gte="0"/>
        <cfvo type="num" val="3" gte="0"/>
      </iconSet>
    </cfRule>
  </conditionalFormatting>
  <conditionalFormatting sqref="I27">
    <cfRule type="iconSet" priority="172">
      <iconSet iconSet="5Quarters" showValue="0">
        <cfvo type="percent" val="0"/>
        <cfvo type="num" val="0" gte="0"/>
        <cfvo type="num" val="1" gte="0"/>
        <cfvo type="num" val="2" gte="0"/>
        <cfvo type="num" val="3" gte="0"/>
      </iconSet>
    </cfRule>
  </conditionalFormatting>
  <conditionalFormatting sqref="I29">
    <cfRule type="iconSet" priority="169">
      <iconSet iconSet="5Quarters" showValue="0">
        <cfvo type="percent" val="0"/>
        <cfvo type="num" val="0" gte="0"/>
        <cfvo type="num" val="1" gte="0"/>
        <cfvo type="num" val="2" gte="0"/>
        <cfvo type="num" val="3" gte="0"/>
      </iconSet>
    </cfRule>
  </conditionalFormatting>
  <conditionalFormatting sqref="I29">
    <cfRule type="iconSet" priority="170">
      <iconSet iconSet="5Quarters" showValue="0">
        <cfvo type="percent" val="0"/>
        <cfvo type="num" val="0" gte="0"/>
        <cfvo type="num" val="1" gte="0"/>
        <cfvo type="num" val="2" gte="0"/>
        <cfvo type="num" val="3" gte="0"/>
      </iconSet>
    </cfRule>
  </conditionalFormatting>
  <conditionalFormatting sqref="G22">
    <cfRule type="iconSet" priority="110">
      <iconSet iconSet="5Quarters" showValue="0">
        <cfvo type="percent" val="0"/>
        <cfvo type="num" val="1"/>
        <cfvo type="num" val="2"/>
        <cfvo type="num" val="3"/>
        <cfvo type="num" val="4"/>
      </iconSet>
    </cfRule>
  </conditionalFormatting>
  <conditionalFormatting sqref="H22">
    <cfRule type="iconSet" priority="109">
      <iconSet iconSet="5Quarters" showValue="0">
        <cfvo type="percent" val="0"/>
        <cfvo type="num" val="1"/>
        <cfvo type="num" val="2"/>
        <cfvo type="num" val="3"/>
        <cfvo type="num" val="4"/>
      </iconSet>
    </cfRule>
  </conditionalFormatting>
  <conditionalFormatting sqref="I22">
    <cfRule type="iconSet" priority="108">
      <iconSet iconSet="5Quarters" showValue="0">
        <cfvo type="percent" val="0"/>
        <cfvo type="num" val="1"/>
        <cfvo type="num" val="2"/>
        <cfvo type="num" val="3"/>
        <cfvo type="num" val="4"/>
      </iconSet>
    </cfRule>
  </conditionalFormatting>
  <conditionalFormatting sqref="E20:F20">
    <cfRule type="iconSet" priority="106">
      <iconSet iconSet="5Quarters" showValue="0">
        <cfvo type="percent" val="0"/>
        <cfvo type="num" val="0" gte="0"/>
        <cfvo type="num" val="1" gte="0"/>
        <cfvo type="num" val="2" gte="0"/>
        <cfvo type="num" val="3" gte="0"/>
      </iconSet>
    </cfRule>
  </conditionalFormatting>
  <conditionalFormatting sqref="G20">
    <cfRule type="iconSet" priority="102">
      <iconSet iconSet="5Quarters" showValue="0">
        <cfvo type="percent" val="0"/>
        <cfvo type="num" val="0" gte="0"/>
        <cfvo type="num" val="1" gte="0"/>
        <cfvo type="num" val="2" gte="0"/>
        <cfvo type="num" val="3" gte="0"/>
      </iconSet>
    </cfRule>
  </conditionalFormatting>
  <conditionalFormatting sqref="G20">
    <cfRule type="iconSet" priority="103">
      <iconSet iconSet="5Quarters" showValue="0">
        <cfvo type="percent" val="0"/>
        <cfvo type="num" val="0" gte="0"/>
        <cfvo type="num" val="1" gte="0"/>
        <cfvo type="num" val="2" gte="0"/>
        <cfvo type="num" val="3" gte="0"/>
      </iconSet>
    </cfRule>
  </conditionalFormatting>
  <conditionalFormatting sqref="H20">
    <cfRule type="iconSet" priority="100">
      <iconSet iconSet="5Quarters" showValue="0">
        <cfvo type="percent" val="0"/>
        <cfvo type="num" val="0" gte="0"/>
        <cfvo type="num" val="1" gte="0"/>
        <cfvo type="num" val="2" gte="0"/>
        <cfvo type="num" val="3" gte="0"/>
      </iconSet>
    </cfRule>
  </conditionalFormatting>
  <conditionalFormatting sqref="H20">
    <cfRule type="iconSet" priority="101">
      <iconSet iconSet="5Quarters" showValue="0">
        <cfvo type="percent" val="0"/>
        <cfvo type="num" val="0" gte="0"/>
        <cfvo type="num" val="1" gte="0"/>
        <cfvo type="num" val="2" gte="0"/>
        <cfvo type="num" val="3" gte="0"/>
      </iconSet>
    </cfRule>
  </conditionalFormatting>
  <conditionalFormatting sqref="I20">
    <cfRule type="iconSet" priority="98">
      <iconSet iconSet="5Quarters" showValue="0">
        <cfvo type="percent" val="0"/>
        <cfvo type="num" val="0" gte="0"/>
        <cfvo type="num" val="1" gte="0"/>
        <cfvo type="num" val="2" gte="0"/>
        <cfvo type="num" val="3" gte="0"/>
      </iconSet>
    </cfRule>
  </conditionalFormatting>
  <conditionalFormatting sqref="I20">
    <cfRule type="iconSet" priority="99">
      <iconSet iconSet="5Quarters" showValue="0">
        <cfvo type="percent" val="0"/>
        <cfvo type="num" val="0" gte="0"/>
        <cfvo type="num" val="1" gte="0"/>
        <cfvo type="num" val="2" gte="0"/>
        <cfvo type="num" val="3" gte="0"/>
      </iconSet>
    </cfRule>
  </conditionalFormatting>
  <conditionalFormatting sqref="E80:F80">
    <cfRule type="iconSet" priority="95">
      <iconSet iconSet="5Quarters" showValue="0">
        <cfvo type="percent" val="0"/>
        <cfvo type="num" val="1"/>
        <cfvo type="num" val="2"/>
        <cfvo type="num" val="3"/>
        <cfvo type="num" val="4"/>
      </iconSet>
    </cfRule>
  </conditionalFormatting>
  <conditionalFormatting sqref="G80">
    <cfRule type="iconSet" priority="93">
      <iconSet iconSet="5Quarters" showValue="0">
        <cfvo type="percent" val="0"/>
        <cfvo type="num" val="1"/>
        <cfvo type="num" val="2"/>
        <cfvo type="num" val="3"/>
        <cfvo type="num" val="4"/>
      </iconSet>
    </cfRule>
  </conditionalFormatting>
  <conditionalFormatting sqref="H80">
    <cfRule type="iconSet" priority="92">
      <iconSet iconSet="5Quarters" showValue="0">
        <cfvo type="percent" val="0"/>
        <cfvo type="num" val="1"/>
        <cfvo type="num" val="2"/>
        <cfvo type="num" val="3"/>
        <cfvo type="num" val="4"/>
      </iconSet>
    </cfRule>
  </conditionalFormatting>
  <conditionalFormatting sqref="I80">
    <cfRule type="iconSet" priority="91">
      <iconSet iconSet="5Quarters" showValue="0">
        <cfvo type="percent" val="0"/>
        <cfvo type="num" val="1"/>
        <cfvo type="num" val="2"/>
        <cfvo type="num" val="3"/>
        <cfvo type="num" val="4"/>
      </iconSet>
    </cfRule>
  </conditionalFormatting>
  <conditionalFormatting sqref="E45">
    <cfRule type="iconSet" priority="89">
      <iconSet iconSet="5Quarters" showValue="0">
        <cfvo type="percent" val="0"/>
        <cfvo type="num" val="0" gte="0"/>
        <cfvo type="num" val="1" gte="0"/>
        <cfvo type="num" val="2" gte="0"/>
        <cfvo type="num" val="3" gte="0"/>
      </iconSet>
    </cfRule>
  </conditionalFormatting>
  <conditionalFormatting sqref="H45">
    <cfRule type="iconSet" priority="87">
      <iconSet iconSet="5Quarters" showValue="0">
        <cfvo type="percent" val="0"/>
        <cfvo type="num" val="0" gte="0"/>
        <cfvo type="num" val="1" gte="0"/>
        <cfvo type="num" val="2" gte="0"/>
        <cfvo type="num" val="3" gte="0"/>
      </iconSet>
    </cfRule>
  </conditionalFormatting>
  <conditionalFormatting sqref="I45">
    <cfRule type="iconSet" priority="86">
      <iconSet iconSet="5Quarters" showValue="0">
        <cfvo type="percent" val="0"/>
        <cfvo type="num" val="0" gte="0"/>
        <cfvo type="num" val="1" gte="0"/>
        <cfvo type="num" val="2" gte="0"/>
        <cfvo type="num" val="3" gte="0"/>
      </iconSet>
    </cfRule>
  </conditionalFormatting>
  <conditionalFormatting sqref="F38">
    <cfRule type="iconSet" priority="84">
      <iconSet iconSet="5Quarters" showValue="0">
        <cfvo type="percent" val="0"/>
        <cfvo type="num" val="0" gte="0"/>
        <cfvo type="num" val="1" gte="0"/>
        <cfvo type="num" val="2" gte="0"/>
        <cfvo type="num" val="3" gte="0"/>
      </iconSet>
    </cfRule>
  </conditionalFormatting>
  <conditionalFormatting sqref="G38">
    <cfRule type="iconSet" priority="82">
      <iconSet iconSet="5Quarters" showValue="0">
        <cfvo type="percent" val="0"/>
        <cfvo type="num" val="0" gte="0"/>
        <cfvo type="num" val="1" gte="0"/>
        <cfvo type="num" val="2" gte="0"/>
        <cfvo type="num" val="3" gte="0"/>
      </iconSet>
    </cfRule>
  </conditionalFormatting>
  <conditionalFormatting sqref="E38">
    <cfRule type="iconSet" priority="81">
      <iconSet iconSet="5Quarters" showValue="0">
        <cfvo type="percent" val="0"/>
        <cfvo type="num" val="0" gte="0"/>
        <cfvo type="num" val="1" gte="0"/>
        <cfvo type="num" val="2" gte="0"/>
        <cfvo type="num" val="3" gte="0"/>
      </iconSet>
    </cfRule>
  </conditionalFormatting>
  <conditionalFormatting sqref="H38">
    <cfRule type="iconSet" priority="80">
      <iconSet iconSet="5Quarters" showValue="0">
        <cfvo type="percent" val="0"/>
        <cfvo type="num" val="0" gte="0"/>
        <cfvo type="num" val="1" gte="0"/>
        <cfvo type="num" val="2" gte="0"/>
        <cfvo type="num" val="3" gte="0"/>
      </iconSet>
    </cfRule>
  </conditionalFormatting>
  <conditionalFormatting sqref="I38">
    <cfRule type="iconSet" priority="79">
      <iconSet iconSet="5Quarters" showValue="0">
        <cfvo type="percent" val="0"/>
        <cfvo type="num" val="0" gte="0"/>
        <cfvo type="num" val="1" gte="0"/>
        <cfvo type="num" val="2" gte="0"/>
        <cfvo type="num" val="3" gte="0"/>
      </iconSet>
    </cfRule>
  </conditionalFormatting>
  <conditionalFormatting sqref="E30:I30">
    <cfRule type="iconSet" priority="1334">
      <iconSet iconSet="5Quarters" showValue="0">
        <cfvo type="percent" val="0"/>
        <cfvo type="num" val="1"/>
        <cfvo type="num" val="2"/>
        <cfvo type="num" val="3"/>
        <cfvo type="num" val="4"/>
      </iconSet>
    </cfRule>
  </conditionalFormatting>
  <conditionalFormatting sqref="F47:G47">
    <cfRule type="iconSet" priority="1337">
      <iconSet iconSet="5Quarters" showValue="0">
        <cfvo type="percent" val="0"/>
        <cfvo type="num" val="0" gte="0"/>
        <cfvo type="num" val="1" gte="0"/>
        <cfvo type="num" val="2" gte="0"/>
        <cfvo type="num" val="3" gte="0"/>
      </iconSet>
    </cfRule>
  </conditionalFormatting>
  <conditionalFormatting sqref="E22:F22 E21:I21">
    <cfRule type="iconSet" priority="1339">
      <iconSet iconSet="5Quarters" showValue="0">
        <cfvo type="percent" val="0"/>
        <cfvo type="num" val="1"/>
        <cfvo type="num" val="2"/>
        <cfvo type="num" val="3"/>
        <cfvo type="num" val="4"/>
      </iconSet>
    </cfRule>
  </conditionalFormatting>
  <conditionalFormatting sqref="F45:G45">
    <cfRule type="iconSet" priority="1341">
      <iconSet iconSet="5Quarters" showValue="0">
        <cfvo type="percent" val="0"/>
        <cfvo type="num" val="0" gte="0"/>
        <cfvo type="num" val="1" gte="0"/>
        <cfvo type="num" val="2" gte="0"/>
        <cfvo type="num" val="3" gte="0"/>
      </iconSet>
    </cfRule>
  </conditionalFormatting>
  <conditionalFormatting sqref="J36">
    <cfRule type="iconSet" priority="62">
      <iconSet iconSet="5Quarters" showValue="0">
        <cfvo type="percent" val="0"/>
        <cfvo type="num" val="0" gte="0"/>
        <cfvo type="num" val="1" gte="0"/>
        <cfvo type="num" val="2" gte="0"/>
        <cfvo type="num" val="3" gte="0"/>
      </iconSet>
    </cfRule>
  </conditionalFormatting>
  <conditionalFormatting sqref="J14">
    <cfRule type="iconSet" priority="64">
      <iconSet iconSet="5Quarters" showValue="0">
        <cfvo type="percent" val="0"/>
        <cfvo type="num" val="1"/>
        <cfvo type="num" val="2"/>
        <cfvo type="num" val="3"/>
        <cfvo type="num" val="4"/>
      </iconSet>
    </cfRule>
  </conditionalFormatting>
  <conditionalFormatting sqref="J39">
    <cfRule type="iconSet" priority="65">
      <iconSet iconSet="5Quarters" showValue="0">
        <cfvo type="percent" val="0"/>
        <cfvo type="num" val="1"/>
        <cfvo type="num" val="2"/>
        <cfvo type="num" val="3"/>
        <cfvo type="num" val="4"/>
      </iconSet>
    </cfRule>
  </conditionalFormatting>
  <conditionalFormatting sqref="J48">
    <cfRule type="iconSet" priority="66">
      <iconSet iconSet="5Quarters" showValue="0">
        <cfvo type="percent" val="0"/>
        <cfvo type="num" val="1"/>
        <cfvo type="num" val="2"/>
        <cfvo type="num" val="3"/>
        <cfvo type="num" val="4"/>
      </iconSet>
    </cfRule>
  </conditionalFormatting>
  <conditionalFormatting sqref="J78">
    <cfRule type="iconSet" priority="67">
      <iconSet iconSet="5Quarters" showValue="0">
        <cfvo type="percent" val="0"/>
        <cfvo type="num" val="1"/>
        <cfvo type="num" val="2"/>
        <cfvo type="num" val="3"/>
        <cfvo type="num" val="4"/>
      </iconSet>
    </cfRule>
  </conditionalFormatting>
  <conditionalFormatting sqref="J79">
    <cfRule type="iconSet" priority="68">
      <iconSet iconSet="5Quarters" showValue="0">
        <cfvo type="percent" val="0"/>
        <cfvo type="num" val="1"/>
        <cfvo type="num" val="2"/>
        <cfvo type="num" val="3"/>
        <cfvo type="num" val="4"/>
      </iconSet>
    </cfRule>
  </conditionalFormatting>
  <conditionalFormatting sqref="J81:J82">
    <cfRule type="iconSet" priority="69">
      <iconSet iconSet="5Quarters" showValue="0">
        <cfvo type="percent" val="0"/>
        <cfvo type="num" val="1"/>
        <cfvo type="num" val="2"/>
        <cfvo type="num" val="3"/>
        <cfvo type="num" val="4"/>
      </iconSet>
    </cfRule>
  </conditionalFormatting>
  <conditionalFormatting sqref="J7">
    <cfRule type="iconSet" priority="58">
      <iconSet iconSet="5Quarters" showValue="0">
        <cfvo type="percent" val="0"/>
        <cfvo type="num" val="0" gte="0"/>
        <cfvo type="num" val="1" gte="0"/>
        <cfvo type="num" val="2" gte="0"/>
        <cfvo type="num" val="3" gte="0"/>
      </iconSet>
    </cfRule>
  </conditionalFormatting>
  <conditionalFormatting sqref="J9">
    <cfRule type="iconSet" priority="56">
      <iconSet iconSet="5Quarters" showValue="0">
        <cfvo type="percent" val="0"/>
        <cfvo type="num" val="0" gte="0"/>
        <cfvo type="num" val="1" gte="0"/>
        <cfvo type="num" val="2" gte="0"/>
        <cfvo type="num" val="3" gte="0"/>
      </iconSet>
    </cfRule>
  </conditionalFormatting>
  <conditionalFormatting sqref="J13">
    <cfRule type="iconSet" priority="55">
      <iconSet iconSet="5Quarters" showValue="0">
        <cfvo type="percent" val="0"/>
        <cfvo type="num" val="0" gte="0"/>
        <cfvo type="num" val="1" gte="0"/>
        <cfvo type="num" val="2" gte="0"/>
        <cfvo type="num" val="3" gte="0"/>
      </iconSet>
    </cfRule>
  </conditionalFormatting>
  <conditionalFormatting sqref="J47">
    <cfRule type="iconSet" priority="53">
      <iconSet iconSet="5Quarters" showValue="0">
        <cfvo type="percent" val="0"/>
        <cfvo type="num" val="0" gte="0"/>
        <cfvo type="num" val="1" gte="0"/>
        <cfvo type="num" val="2" gte="0"/>
        <cfvo type="num" val="3" gte="0"/>
      </iconSet>
    </cfRule>
  </conditionalFormatting>
  <conditionalFormatting sqref="J11">
    <cfRule type="iconSet" priority="52">
      <iconSet iconSet="5Quarters" showValue="0">
        <cfvo type="percent" val="0"/>
        <cfvo type="num" val="0" gte="0"/>
        <cfvo type="num" val="1" gte="0"/>
        <cfvo type="num" val="2" gte="0"/>
        <cfvo type="num" val="3" gte="0"/>
      </iconSet>
    </cfRule>
  </conditionalFormatting>
  <conditionalFormatting sqref="J27">
    <cfRule type="iconSet" priority="49">
      <iconSet iconSet="5Quarters" showValue="0">
        <cfvo type="percent" val="0"/>
        <cfvo type="num" val="0" gte="0"/>
        <cfvo type="num" val="1" gte="0"/>
        <cfvo type="num" val="2" gte="0"/>
        <cfvo type="num" val="3" gte="0"/>
      </iconSet>
    </cfRule>
  </conditionalFormatting>
  <conditionalFormatting sqref="J27">
    <cfRule type="iconSet" priority="50">
      <iconSet iconSet="5Quarters" showValue="0">
        <cfvo type="percent" val="0"/>
        <cfvo type="num" val="0" gte="0"/>
        <cfvo type="num" val="1" gte="0"/>
        <cfvo type="num" val="2" gte="0"/>
        <cfvo type="num" val="3" gte="0"/>
      </iconSet>
    </cfRule>
  </conditionalFormatting>
  <conditionalFormatting sqref="J29">
    <cfRule type="iconSet" priority="47">
      <iconSet iconSet="5Quarters" showValue="0">
        <cfvo type="percent" val="0"/>
        <cfvo type="num" val="0" gte="0"/>
        <cfvo type="num" val="1" gte="0"/>
        <cfvo type="num" val="2" gte="0"/>
        <cfvo type="num" val="3" gte="0"/>
      </iconSet>
    </cfRule>
  </conditionalFormatting>
  <conditionalFormatting sqref="J29">
    <cfRule type="iconSet" priority="48">
      <iconSet iconSet="5Quarters" showValue="0">
        <cfvo type="percent" val="0"/>
        <cfvo type="num" val="0" gte="0"/>
        <cfvo type="num" val="1" gte="0"/>
        <cfvo type="num" val="2" gte="0"/>
        <cfvo type="num" val="3" gte="0"/>
      </iconSet>
    </cfRule>
  </conditionalFormatting>
  <conditionalFormatting sqref="J22">
    <cfRule type="iconSet" priority="43">
      <iconSet iconSet="5Quarters" showValue="0">
        <cfvo type="percent" val="0"/>
        <cfvo type="num" val="1"/>
        <cfvo type="num" val="2"/>
        <cfvo type="num" val="3"/>
        <cfvo type="num" val="4"/>
      </iconSet>
    </cfRule>
  </conditionalFormatting>
  <conditionalFormatting sqref="J20">
    <cfRule type="iconSet" priority="41">
      <iconSet iconSet="5Quarters" showValue="0">
        <cfvo type="percent" val="0"/>
        <cfvo type="num" val="0" gte="0"/>
        <cfvo type="num" val="1" gte="0"/>
        <cfvo type="num" val="2" gte="0"/>
        <cfvo type="num" val="3" gte="0"/>
      </iconSet>
    </cfRule>
  </conditionalFormatting>
  <conditionalFormatting sqref="J20">
    <cfRule type="iconSet" priority="42">
      <iconSet iconSet="5Quarters" showValue="0">
        <cfvo type="percent" val="0"/>
        <cfvo type="num" val="0" gte="0"/>
        <cfvo type="num" val="1" gte="0"/>
        <cfvo type="num" val="2" gte="0"/>
        <cfvo type="num" val="3" gte="0"/>
      </iconSet>
    </cfRule>
  </conditionalFormatting>
  <conditionalFormatting sqref="J80">
    <cfRule type="iconSet" priority="40">
      <iconSet iconSet="5Quarters" showValue="0">
        <cfvo type="percent" val="0"/>
        <cfvo type="num" val="1"/>
        <cfvo type="num" val="2"/>
        <cfvo type="num" val="3"/>
        <cfvo type="num" val="4"/>
      </iconSet>
    </cfRule>
  </conditionalFormatting>
  <conditionalFormatting sqref="J45">
    <cfRule type="iconSet" priority="39">
      <iconSet iconSet="5Quarters" showValue="0">
        <cfvo type="percent" val="0"/>
        <cfvo type="num" val="0" gte="0"/>
        <cfvo type="num" val="1" gte="0"/>
        <cfvo type="num" val="2" gte="0"/>
        <cfvo type="num" val="3" gte="0"/>
      </iconSet>
    </cfRule>
  </conditionalFormatting>
  <conditionalFormatting sqref="J38">
    <cfRule type="iconSet" priority="38">
      <iconSet iconSet="5Quarters" showValue="0">
        <cfvo type="percent" val="0"/>
        <cfvo type="num" val="0" gte="0"/>
        <cfvo type="num" val="1" gte="0"/>
        <cfvo type="num" val="2" gte="0"/>
        <cfvo type="num" val="3" gte="0"/>
      </iconSet>
    </cfRule>
  </conditionalFormatting>
  <conditionalFormatting sqref="J30">
    <cfRule type="iconSet" priority="70">
      <iconSet iconSet="5Quarters" showValue="0">
        <cfvo type="percent" val="0"/>
        <cfvo type="num" val="1"/>
        <cfvo type="num" val="2"/>
        <cfvo type="num" val="3"/>
        <cfvo type="num" val="4"/>
      </iconSet>
    </cfRule>
  </conditionalFormatting>
  <conditionalFormatting sqref="J21">
    <cfRule type="iconSet" priority="72">
      <iconSet iconSet="5Quarters" showValue="0">
        <cfvo type="percent" val="0"/>
        <cfvo type="num" val="1"/>
        <cfvo type="num" val="2"/>
        <cfvo type="num" val="3"/>
        <cfvo type="num" val="4"/>
      </iconSet>
    </cfRule>
  </conditionalFormatting>
  <conditionalFormatting sqref="K36">
    <cfRule type="iconSet" priority="23">
      <iconSet iconSet="5Quarters" showValue="0">
        <cfvo type="percent" val="0"/>
        <cfvo type="num" val="0" gte="0"/>
        <cfvo type="num" val="1" gte="0"/>
        <cfvo type="num" val="2" gte="0"/>
        <cfvo type="num" val="3" gte="0"/>
      </iconSet>
    </cfRule>
  </conditionalFormatting>
  <conditionalFormatting sqref="K14">
    <cfRule type="iconSet" priority="25">
      <iconSet iconSet="5Quarters" showValue="0">
        <cfvo type="percent" val="0"/>
        <cfvo type="num" val="1"/>
        <cfvo type="num" val="2"/>
        <cfvo type="num" val="3"/>
        <cfvo type="num" val="4"/>
      </iconSet>
    </cfRule>
  </conditionalFormatting>
  <conditionalFormatting sqref="K39">
    <cfRule type="iconSet" priority="26">
      <iconSet iconSet="5Quarters" showValue="0">
        <cfvo type="percent" val="0"/>
        <cfvo type="num" val="1"/>
        <cfvo type="num" val="2"/>
        <cfvo type="num" val="3"/>
        <cfvo type="num" val="4"/>
      </iconSet>
    </cfRule>
  </conditionalFormatting>
  <conditionalFormatting sqref="K48">
    <cfRule type="iconSet" priority="27">
      <iconSet iconSet="5Quarters" showValue="0">
        <cfvo type="percent" val="0"/>
        <cfvo type="num" val="1"/>
        <cfvo type="num" val="2"/>
        <cfvo type="num" val="3"/>
        <cfvo type="num" val="4"/>
      </iconSet>
    </cfRule>
  </conditionalFormatting>
  <conditionalFormatting sqref="K78">
    <cfRule type="iconSet" priority="28">
      <iconSet iconSet="5Quarters" showValue="0">
        <cfvo type="percent" val="0"/>
        <cfvo type="num" val="1"/>
        <cfvo type="num" val="2"/>
        <cfvo type="num" val="3"/>
        <cfvo type="num" val="4"/>
      </iconSet>
    </cfRule>
  </conditionalFormatting>
  <conditionalFormatting sqref="K79">
    <cfRule type="iconSet" priority="29">
      <iconSet iconSet="5Quarters" showValue="0">
        <cfvo type="percent" val="0"/>
        <cfvo type="num" val="1"/>
        <cfvo type="num" val="2"/>
        <cfvo type="num" val="3"/>
        <cfvo type="num" val="4"/>
      </iconSet>
    </cfRule>
  </conditionalFormatting>
  <conditionalFormatting sqref="K81:K82">
    <cfRule type="iconSet" priority="30">
      <iconSet iconSet="5Quarters" showValue="0">
        <cfvo type="percent" val="0"/>
        <cfvo type="num" val="1"/>
        <cfvo type="num" val="2"/>
        <cfvo type="num" val="3"/>
        <cfvo type="num" val="4"/>
      </iconSet>
    </cfRule>
  </conditionalFormatting>
  <conditionalFormatting sqref="K7">
    <cfRule type="iconSet" priority="19">
      <iconSet iconSet="5Quarters" showValue="0">
        <cfvo type="percent" val="0"/>
        <cfvo type="num" val="0" gte="0"/>
        <cfvo type="num" val="1" gte="0"/>
        <cfvo type="num" val="2" gte="0"/>
        <cfvo type="num" val="3" gte="0"/>
      </iconSet>
    </cfRule>
  </conditionalFormatting>
  <conditionalFormatting sqref="K9">
    <cfRule type="iconSet" priority="18">
      <iconSet iconSet="5Quarters" showValue="0">
        <cfvo type="percent" val="0"/>
        <cfvo type="num" val="0" gte="0"/>
        <cfvo type="num" val="1" gte="0"/>
        <cfvo type="num" val="2" gte="0"/>
        <cfvo type="num" val="3" gte="0"/>
      </iconSet>
    </cfRule>
  </conditionalFormatting>
  <conditionalFormatting sqref="K13">
    <cfRule type="iconSet" priority="17">
      <iconSet iconSet="5Quarters" showValue="0">
        <cfvo type="percent" val="0"/>
        <cfvo type="num" val="0" gte="0"/>
        <cfvo type="num" val="1" gte="0"/>
        <cfvo type="num" val="2" gte="0"/>
        <cfvo type="num" val="3" gte="0"/>
      </iconSet>
    </cfRule>
  </conditionalFormatting>
  <conditionalFormatting sqref="K11">
    <cfRule type="iconSet" priority="15">
      <iconSet iconSet="5Quarters" showValue="0">
        <cfvo type="percent" val="0"/>
        <cfvo type="num" val="0" gte="0"/>
        <cfvo type="num" val="1" gte="0"/>
        <cfvo type="num" val="2" gte="0"/>
        <cfvo type="num" val="3" gte="0"/>
      </iconSet>
    </cfRule>
  </conditionalFormatting>
  <conditionalFormatting sqref="K27">
    <cfRule type="iconSet" priority="12">
      <iconSet iconSet="5Quarters" showValue="0">
        <cfvo type="percent" val="0"/>
        <cfvo type="num" val="0" gte="0"/>
        <cfvo type="num" val="1" gte="0"/>
        <cfvo type="num" val="2" gte="0"/>
        <cfvo type="num" val="3" gte="0"/>
      </iconSet>
    </cfRule>
  </conditionalFormatting>
  <conditionalFormatting sqref="K27">
    <cfRule type="iconSet" priority="13">
      <iconSet iconSet="5Quarters" showValue="0">
        <cfvo type="percent" val="0"/>
        <cfvo type="num" val="0" gte="0"/>
        <cfvo type="num" val="1" gte="0"/>
        <cfvo type="num" val="2" gte="0"/>
        <cfvo type="num" val="3" gte="0"/>
      </iconSet>
    </cfRule>
  </conditionalFormatting>
  <conditionalFormatting sqref="K29">
    <cfRule type="iconSet" priority="10">
      <iconSet iconSet="5Quarters" showValue="0">
        <cfvo type="percent" val="0"/>
        <cfvo type="num" val="0" gte="0"/>
        <cfvo type="num" val="1" gte="0"/>
        <cfvo type="num" val="2" gte="0"/>
        <cfvo type="num" val="3" gte="0"/>
      </iconSet>
    </cfRule>
  </conditionalFormatting>
  <conditionalFormatting sqref="K29">
    <cfRule type="iconSet" priority="11">
      <iconSet iconSet="5Quarters" showValue="0">
        <cfvo type="percent" val="0"/>
        <cfvo type="num" val="0" gte="0"/>
        <cfvo type="num" val="1" gte="0"/>
        <cfvo type="num" val="2" gte="0"/>
        <cfvo type="num" val="3" gte="0"/>
      </iconSet>
    </cfRule>
  </conditionalFormatting>
  <conditionalFormatting sqref="K22">
    <cfRule type="iconSet" priority="6">
      <iconSet iconSet="5Quarters" showValue="0">
        <cfvo type="percent" val="0"/>
        <cfvo type="num" val="1"/>
        <cfvo type="num" val="2"/>
        <cfvo type="num" val="3"/>
        <cfvo type="num" val="4"/>
      </iconSet>
    </cfRule>
  </conditionalFormatting>
  <conditionalFormatting sqref="K20">
    <cfRule type="iconSet" priority="4">
      <iconSet iconSet="5Quarters" showValue="0">
        <cfvo type="percent" val="0"/>
        <cfvo type="num" val="0" gte="0"/>
        <cfvo type="num" val="1" gte="0"/>
        <cfvo type="num" val="2" gte="0"/>
        <cfvo type="num" val="3" gte="0"/>
      </iconSet>
    </cfRule>
  </conditionalFormatting>
  <conditionalFormatting sqref="K20">
    <cfRule type="iconSet" priority="5">
      <iconSet iconSet="5Quarters" showValue="0">
        <cfvo type="percent" val="0"/>
        <cfvo type="num" val="0" gte="0"/>
        <cfvo type="num" val="1" gte="0"/>
        <cfvo type="num" val="2" gte="0"/>
        <cfvo type="num" val="3" gte="0"/>
      </iconSet>
    </cfRule>
  </conditionalFormatting>
  <conditionalFormatting sqref="K80">
    <cfRule type="iconSet" priority="3">
      <iconSet iconSet="5Quarters" showValue="0">
        <cfvo type="percent" val="0"/>
        <cfvo type="num" val="1"/>
        <cfvo type="num" val="2"/>
        <cfvo type="num" val="3"/>
        <cfvo type="num" val="4"/>
      </iconSet>
    </cfRule>
  </conditionalFormatting>
  <conditionalFormatting sqref="K38">
    <cfRule type="iconSet" priority="2">
      <iconSet iconSet="5Quarters" showValue="0">
        <cfvo type="percent" val="0"/>
        <cfvo type="num" val="0" gte="0"/>
        <cfvo type="num" val="1" gte="0"/>
        <cfvo type="num" val="2" gte="0"/>
        <cfvo type="num" val="3" gte="0"/>
      </iconSet>
    </cfRule>
  </conditionalFormatting>
  <conditionalFormatting sqref="K30">
    <cfRule type="iconSet" priority="31">
      <iconSet iconSet="5Quarters" showValue="0">
        <cfvo type="percent" val="0"/>
        <cfvo type="num" val="1"/>
        <cfvo type="num" val="2"/>
        <cfvo type="num" val="3"/>
        <cfvo type="num" val="4"/>
      </iconSet>
    </cfRule>
  </conditionalFormatting>
  <conditionalFormatting sqref="K47">
    <cfRule type="iconSet" priority="34">
      <iconSet iconSet="5Quarters" showValue="0">
        <cfvo type="percent" val="0"/>
        <cfvo type="num" val="0" gte="0"/>
        <cfvo type="num" val="1" gte="0"/>
        <cfvo type="num" val="2" gte="0"/>
        <cfvo type="num" val="3" gte="0"/>
      </iconSet>
    </cfRule>
  </conditionalFormatting>
  <conditionalFormatting sqref="K21">
    <cfRule type="iconSet" priority="35">
      <iconSet iconSet="5Quarters" showValue="0">
        <cfvo type="percent" val="0"/>
        <cfvo type="num" val="1"/>
        <cfvo type="num" val="2"/>
        <cfvo type="num" val="3"/>
        <cfvo type="num" val="4"/>
      </iconSet>
    </cfRule>
  </conditionalFormatting>
  <conditionalFormatting sqref="K45">
    <cfRule type="iconSet" priority="36">
      <iconSet iconSet="5Quarters" showValue="0">
        <cfvo type="percent" val="0"/>
        <cfvo type="num" val="0" gte="0"/>
        <cfvo type="num" val="1" gte="0"/>
        <cfvo type="num" val="2" gte="0"/>
        <cfvo type="num" val="3" gte="0"/>
      </iconSet>
    </cfRule>
  </conditionalFormatting>
  <dataValidations count="2">
    <dataValidation type="list" allowBlank="1" showInputMessage="1" showErrorMessage="1" sqref="E27:K27 E29:K29 E45:K45 E38:K38 E20:K20 E11:K11 E9:K9 E7:K7 E13:K13 E47:K47 E36:K36" xr:uid="{00000000-0002-0000-0000-000000000000}">
      <formula1>Dots</formula1>
    </dataValidation>
    <dataValidation type="list" allowBlank="1" showInputMessage="1" showErrorMessage="1" sqref="E54:K54" xr:uid="{62009703-00E2-40FC-88A6-7027C54B5FC7}">
      <formula1>"Meets POS, Partially Meets POS, Does not meet POS"</formula1>
    </dataValidation>
  </dataValidations>
  <pageMargins left="0.25" right="0.25" top="0.5" bottom="0.25" header="0.3" footer="0.3"/>
  <pageSetup paperSize="3" scale="50" fitToHeight="0" orientation="landscape" horizontalDpi="1200" verticalDpi="1200" r:id="rId1"/>
  <rowBreaks count="2" manualBreakCount="2">
    <brk id="40" max="16383" man="1"/>
    <brk id="64" min="1" max="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Z70"/>
  <sheetViews>
    <sheetView showGridLines="0" topLeftCell="A4" zoomScale="70" zoomScaleNormal="70" zoomScaleSheetLayoutView="55" workbookViewId="0">
      <selection activeCell="G12" sqref="G12"/>
    </sheetView>
  </sheetViews>
  <sheetFormatPr defaultRowHeight="15" x14ac:dyDescent="0.25"/>
  <cols>
    <col min="4" max="4" width="103.28515625" customWidth="1"/>
    <col min="5" max="5" width="37.85546875" customWidth="1"/>
    <col min="6" max="7" width="33.140625" customWidth="1"/>
    <col min="8" max="8" width="42.42578125" customWidth="1"/>
    <col min="9" max="9" width="14" customWidth="1"/>
    <col min="11" max="11" width="80.140625" customWidth="1"/>
    <col min="12" max="14" width="33.140625" customWidth="1"/>
    <col min="15" max="15" width="34.5703125" customWidth="1"/>
    <col min="17" max="17" width="84.42578125" customWidth="1"/>
    <col min="18" max="19" width="33.42578125" customWidth="1"/>
    <col min="20" max="20" width="34.5703125" customWidth="1"/>
    <col min="22" max="22" width="80.140625" customWidth="1"/>
    <col min="23" max="25" width="33.28515625" customWidth="1"/>
  </cols>
  <sheetData>
    <row r="1" spans="1:26" ht="28.5" x14ac:dyDescent="0.45">
      <c r="E1" s="145" t="str">
        <f>'Evaluation Matrix Template 1'!B1</f>
        <v>Barrie Collingwood Railway Active Transportation Trail Schedule B MCEA- Preliminary Screening</v>
      </c>
      <c r="F1" s="145"/>
      <c r="G1" s="145"/>
      <c r="H1" s="145"/>
      <c r="L1" s="145"/>
      <c r="M1" s="145"/>
      <c r="N1" s="145"/>
      <c r="R1" s="145"/>
      <c r="S1" s="145"/>
      <c r="W1" s="145" t="e">
        <f>#REF!</f>
        <v>#REF!</v>
      </c>
      <c r="X1" s="145"/>
      <c r="Y1" s="145"/>
    </row>
    <row r="2" spans="1:26" ht="116.25" x14ac:dyDescent="0.3">
      <c r="A2">
        <v>2</v>
      </c>
      <c r="C2" s="33"/>
      <c r="D2" s="188" t="s">
        <v>109</v>
      </c>
      <c r="E2" s="190" t="str">
        <f>INDEX('Evaluation Matrix Template 1'!E$1:E$104,$A2)</f>
        <v xml:space="preserve"> Do Nothing</v>
      </c>
      <c r="F2" s="190" t="str">
        <f>INDEX('Evaluation Matrix Template 1'!F$1:F$104,$A2)</f>
        <v xml:space="preserve">Alternative 1: On Existing Rail Bed (Salvage Rails and Dispose of Ties)
</v>
      </c>
      <c r="G2" s="190" t="e">
        <f>_xlfn.SINGLE(INDEX('Evaluation Matrix Template 1'!#REF!,$A2))</f>
        <v>#REF!</v>
      </c>
      <c r="H2" s="190" t="e">
        <f>INDEX('Evaluation Matrix Template 1'!#REF!,$A2)</f>
        <v>#REF!</v>
      </c>
      <c r="J2" s="33"/>
      <c r="K2" s="101"/>
      <c r="L2" s="104"/>
      <c r="M2" s="104"/>
      <c r="N2" s="104"/>
      <c r="P2" s="33"/>
      <c r="Q2" s="87"/>
      <c r="R2" s="84"/>
      <c r="S2" s="84"/>
      <c r="U2" s="33"/>
      <c r="V2" s="85" t="s">
        <v>109</v>
      </c>
      <c r="W2" s="80" t="e">
        <f>INDEX(#REF!,$A2)</f>
        <v>#REF!</v>
      </c>
      <c r="X2" s="80" t="e">
        <f>INDEX(#REF!,$A2)</f>
        <v>#REF!</v>
      </c>
      <c r="Y2" s="143" t="e">
        <f>INDEX(#REF!,$A2)</f>
        <v>#REF!</v>
      </c>
      <c r="Z2" s="144"/>
    </row>
    <row r="3" spans="1:26" ht="23.25" x14ac:dyDescent="0.25">
      <c r="C3" s="165" t="s">
        <v>17</v>
      </c>
      <c r="D3" s="186" t="s">
        <v>114</v>
      </c>
      <c r="E3" s="89"/>
      <c r="F3" s="89"/>
      <c r="G3" s="89"/>
      <c r="H3" s="169"/>
      <c r="J3" s="158"/>
      <c r="K3" s="159"/>
      <c r="L3" s="102"/>
      <c r="M3" s="102"/>
      <c r="N3" s="170"/>
      <c r="P3" s="149"/>
      <c r="Q3" s="146"/>
      <c r="R3" s="83"/>
      <c r="S3" s="171"/>
      <c r="U3" s="152" t="s">
        <v>17</v>
      </c>
      <c r="V3" s="153" t="s">
        <v>114</v>
      </c>
      <c r="W3" s="81"/>
      <c r="X3" s="81"/>
      <c r="Y3" s="81"/>
      <c r="Z3" s="144"/>
    </row>
    <row r="4" spans="1:26" ht="23.25" x14ac:dyDescent="0.25">
      <c r="A4">
        <v>5</v>
      </c>
      <c r="C4" s="163">
        <v>1</v>
      </c>
      <c r="D4" s="187">
        <f>INDEX('Evaluation Matrix Template 1'!C$1:C$104,$A4-1)</f>
        <v>0</v>
      </c>
      <c r="E4" s="118">
        <f>INDEX('Evaluation Matrix Template 1'!E$1:E$104,$A4)</f>
        <v>0</v>
      </c>
      <c r="F4" s="118">
        <f>INDEX('Evaluation Matrix Template 1'!F$1:F$104,$A4)</f>
        <v>0</v>
      </c>
      <c r="G4" s="118" t="e">
        <f>_xlfn.SINGLE(INDEX('Evaluation Matrix Template 1'!#REF!,$A4))</f>
        <v>#REF!</v>
      </c>
      <c r="H4" s="118" t="e">
        <f>INDEX('Evaluation Matrix Template 1'!#REF!,$A4)</f>
        <v>#REF!</v>
      </c>
      <c r="J4" s="164"/>
      <c r="K4" s="43"/>
      <c r="L4" s="117"/>
      <c r="M4" s="117"/>
      <c r="N4" s="117"/>
      <c r="P4" s="150"/>
      <c r="Q4" s="43"/>
      <c r="R4" s="120"/>
      <c r="S4" s="120"/>
      <c r="U4" s="156">
        <v>1</v>
      </c>
      <c r="V4" s="46">
        <f>$D4</f>
        <v>0</v>
      </c>
      <c r="W4" s="119" t="e">
        <f>INDEX(#REF!,$A4)</f>
        <v>#REF!</v>
      </c>
      <c r="X4" s="119" t="e">
        <f>INDEX(#REF!,$A4)</f>
        <v>#REF!</v>
      </c>
      <c r="Y4" s="141" t="e">
        <f>INDEX(#REF!,$A4)</f>
        <v>#REF!</v>
      </c>
      <c r="Z4" s="144"/>
    </row>
    <row r="5" spans="1:26" ht="23.25" x14ac:dyDescent="0.25">
      <c r="A5">
        <f t="shared" ref="A5:A10" si="0">A4+2</f>
        <v>7</v>
      </c>
      <c r="C5" s="163">
        <f>+C4+1</f>
        <v>2</v>
      </c>
      <c r="D5" s="187" t="str">
        <f>INDEX('Evaluation Matrix Template 1'!C$1:C$104,$A5-1)</f>
        <v>Impact to Woodlands and Wildlife Habitat</v>
      </c>
      <c r="E5" s="118">
        <f>INDEX('Evaluation Matrix Template 1'!E$1:E$104,$A5)</f>
        <v>4</v>
      </c>
      <c r="F5" s="118">
        <f>INDEX('Evaluation Matrix Template 1'!F$1:F$104,$A5)</f>
        <v>3</v>
      </c>
      <c r="G5" s="118" t="e">
        <f>_xlfn.SINGLE(INDEX('Evaluation Matrix Template 1'!#REF!,$A5))</f>
        <v>#REF!</v>
      </c>
      <c r="H5" s="118" t="e">
        <f>INDEX('Evaluation Matrix Template 1'!#REF!,$A5)</f>
        <v>#REF!</v>
      </c>
      <c r="J5" s="164"/>
      <c r="K5" s="43"/>
      <c r="L5" s="117"/>
      <c r="M5" s="117"/>
      <c r="N5" s="117"/>
      <c r="P5" s="150"/>
      <c r="Q5" s="43"/>
      <c r="R5" s="120"/>
      <c r="S5" s="120"/>
      <c r="U5" s="156">
        <f>+U4+1</f>
        <v>2</v>
      </c>
      <c r="V5" s="46" t="str">
        <f>$D5</f>
        <v>Impact to Woodlands and Wildlife Habitat</v>
      </c>
      <c r="W5" s="119" t="e">
        <f>INDEX(#REF!,$A5)</f>
        <v>#REF!</v>
      </c>
      <c r="X5" s="119" t="e">
        <f>INDEX(#REF!,$A5)</f>
        <v>#REF!</v>
      </c>
      <c r="Y5" s="141" t="e">
        <f>INDEX(#REF!,$A5)</f>
        <v>#REF!</v>
      </c>
      <c r="Z5" s="144"/>
    </row>
    <row r="6" spans="1:26" ht="23.25" x14ac:dyDescent="0.25">
      <c r="A6">
        <f t="shared" si="0"/>
        <v>9</v>
      </c>
      <c r="C6" s="163">
        <f>+C5+1</f>
        <v>3</v>
      </c>
      <c r="D6" s="187" t="str">
        <f>INDEX('Evaluation Matrix Template 1'!C$1:C$104,$A6-1)</f>
        <v>Impact to Species at Risk</v>
      </c>
      <c r="E6" s="118">
        <f>INDEX('Evaluation Matrix Template 1'!E$1:E$104,$A6)</f>
        <v>4</v>
      </c>
      <c r="F6" s="118">
        <f>INDEX('Evaluation Matrix Template 1'!F$1:F$104,$A6)</f>
        <v>3</v>
      </c>
      <c r="G6" s="118" t="e">
        <f>_xlfn.SINGLE(INDEX('Evaluation Matrix Template 1'!#REF!,$A6))</f>
        <v>#REF!</v>
      </c>
      <c r="H6" s="118" t="e">
        <f>INDEX('Evaluation Matrix Template 1'!#REF!,$A6)</f>
        <v>#REF!</v>
      </c>
      <c r="J6" s="164"/>
      <c r="K6" s="43"/>
      <c r="L6" s="117"/>
      <c r="M6" s="117"/>
      <c r="N6" s="117"/>
      <c r="P6" s="150"/>
      <c r="Q6" s="43"/>
      <c r="R6" s="120"/>
      <c r="S6" s="120"/>
      <c r="U6" s="156">
        <f>+U5+1</f>
        <v>3</v>
      </c>
      <c r="V6" s="46" t="str">
        <f>$D6</f>
        <v>Impact to Species at Risk</v>
      </c>
      <c r="W6" s="119" t="e">
        <f>INDEX(#REF!,$A6)</f>
        <v>#REF!</v>
      </c>
      <c r="X6" s="119" t="e">
        <f>INDEX(#REF!,$A6)</f>
        <v>#REF!</v>
      </c>
      <c r="Y6" s="141" t="e">
        <f>INDEX(#REF!,$A6)</f>
        <v>#REF!</v>
      </c>
      <c r="Z6" s="144"/>
    </row>
    <row r="7" spans="1:26" ht="23.25" x14ac:dyDescent="0.25">
      <c r="A7">
        <f t="shared" si="0"/>
        <v>11</v>
      </c>
      <c r="C7" s="163">
        <f>+C6+1</f>
        <v>4</v>
      </c>
      <c r="D7" s="187" t="str">
        <f>INDEX('Evaluation Matrix Template 1'!C$1:C$104,$A7-1)</f>
        <v>Impact to Wetlands</v>
      </c>
      <c r="E7" s="118">
        <f>INDEX('Evaluation Matrix Template 1'!E$1:E$104,$A7)</f>
        <v>4</v>
      </c>
      <c r="F7" s="118">
        <f>INDEX('Evaluation Matrix Template 1'!F$1:F$104,$A7)</f>
        <v>4</v>
      </c>
      <c r="G7" s="118" t="e">
        <f>_xlfn.SINGLE(INDEX('Evaluation Matrix Template 1'!#REF!,$A7))</f>
        <v>#REF!</v>
      </c>
      <c r="H7" s="118" t="e">
        <f>INDEX('Evaluation Matrix Template 1'!#REF!,$A7)</f>
        <v>#REF!</v>
      </c>
      <c r="J7" s="164"/>
      <c r="K7" s="43"/>
      <c r="L7" s="117"/>
      <c r="M7" s="117"/>
      <c r="N7" s="117"/>
      <c r="P7" s="150"/>
      <c r="Q7" s="43"/>
      <c r="R7" s="120"/>
      <c r="S7" s="120"/>
      <c r="U7" s="156"/>
      <c r="V7" s="46"/>
      <c r="W7" s="119"/>
      <c r="X7" s="119"/>
      <c r="Y7" s="141"/>
      <c r="Z7" s="144"/>
    </row>
    <row r="8" spans="1:26" ht="23.25" x14ac:dyDescent="0.25">
      <c r="A8">
        <f t="shared" si="0"/>
        <v>13</v>
      </c>
      <c r="C8" s="163">
        <f>+C7+1</f>
        <v>5</v>
      </c>
      <c r="D8" s="187" t="str">
        <f>INDEX('Evaluation Matrix Template 1'!C$1:C$104,$A8-1)</f>
        <v>Impact on Aquatic Habitat</v>
      </c>
      <c r="E8" s="118">
        <f>INDEX('Evaluation Matrix Template 1'!E$1:E$104,$A8)</f>
        <v>4</v>
      </c>
      <c r="F8" s="118">
        <f>INDEX('Evaluation Matrix Template 1'!F$1:F$104,$A8)</f>
        <v>3</v>
      </c>
      <c r="G8" s="118" t="e">
        <f>_xlfn.SINGLE(INDEX('Evaluation Matrix Template 1'!#REF!,$A8))</f>
        <v>#REF!</v>
      </c>
      <c r="H8" s="118" t="e">
        <f>INDEX('Evaluation Matrix Template 1'!#REF!,$A8)</f>
        <v>#REF!</v>
      </c>
      <c r="J8" s="164"/>
      <c r="K8" s="43"/>
      <c r="L8" s="117"/>
      <c r="M8" s="117"/>
      <c r="N8" s="117"/>
      <c r="P8" s="150"/>
      <c r="Q8" s="43"/>
      <c r="R8" s="120"/>
      <c r="S8" s="120"/>
      <c r="U8" s="156"/>
      <c r="V8" s="46"/>
      <c r="W8" s="119"/>
      <c r="X8" s="119"/>
      <c r="Y8" s="141"/>
      <c r="Z8" s="144"/>
    </row>
    <row r="9" spans="1:26" ht="24" thickBot="1" x14ac:dyDescent="0.3">
      <c r="A9">
        <f t="shared" si="0"/>
        <v>15</v>
      </c>
      <c r="C9" s="163">
        <f>+C8+1</f>
        <v>6</v>
      </c>
      <c r="D9" s="187" t="str">
        <f>INDEX('Evaluation Matrix Template 1'!C$1:C$104,$A9-1)</f>
        <v>Summary Natural Environment</v>
      </c>
      <c r="E9" s="118">
        <f>INDEX('Evaluation Matrix Template 1'!E$1:E$104,$A9)</f>
        <v>0</v>
      </c>
      <c r="F9" s="118">
        <f>INDEX('Evaluation Matrix Template 1'!F$1:F$104,$A9)</f>
        <v>0</v>
      </c>
      <c r="G9" s="118" t="e">
        <f>_xlfn.SINGLE(INDEX('Evaluation Matrix Template 1'!#REF!,$A9))</f>
        <v>#REF!</v>
      </c>
      <c r="H9" s="118" t="e">
        <f>INDEX('Evaluation Matrix Template 1'!#REF!,$A9)</f>
        <v>#REF!</v>
      </c>
      <c r="J9" s="164"/>
      <c r="K9" s="43"/>
      <c r="L9" s="117"/>
      <c r="M9" s="117"/>
      <c r="N9" s="117"/>
      <c r="P9" s="150"/>
      <c r="Q9" s="43"/>
      <c r="R9" s="120"/>
      <c r="S9" s="120"/>
      <c r="U9" s="156"/>
      <c r="V9" s="46"/>
      <c r="W9" s="119"/>
      <c r="X9" s="119"/>
      <c r="Y9" s="141"/>
      <c r="Z9" s="144"/>
    </row>
    <row r="10" spans="1:26" ht="27" thickTop="1" x14ac:dyDescent="0.25">
      <c r="A10">
        <f t="shared" si="0"/>
        <v>17</v>
      </c>
      <c r="D10" s="166" t="str">
        <f>INDEX('Evaluation Matrix Template 1'!C$1:C$104,$A10-1)</f>
        <v>Criteria for Evaluating Alternatives</v>
      </c>
      <c r="E10" s="122" t="str">
        <f>INDEX('Evaluation Matrix Template 1'!E$1:E$104,$A10-1)</f>
        <v xml:space="preserve"> Do Nothing</v>
      </c>
      <c r="F10" s="122" t="str">
        <f>INDEX('Evaluation Matrix Template 1'!F$1:F$104,$A10-1)</f>
        <v xml:space="preserve">Alternative 1: On Existing Rail Bed (Salvage Rails and Dispose of Ties)
</v>
      </c>
      <c r="G10" s="122" t="e">
        <f>_xlfn.SINGLE(INDEX('Evaluation Matrix Template 1'!#REF!,$A10-1))</f>
        <v>#REF!</v>
      </c>
      <c r="H10" s="122" t="e">
        <f>INDEX('Evaluation Matrix Template 1'!#REF!,$A10-1)</f>
        <v>#REF!</v>
      </c>
      <c r="K10" s="160"/>
      <c r="L10" s="132"/>
      <c r="M10" s="132"/>
      <c r="N10" s="132"/>
      <c r="Q10" s="147"/>
      <c r="R10" s="130"/>
      <c r="S10" s="130"/>
      <c r="V10" s="154" t="str">
        <f>$D10</f>
        <v>Criteria for Evaluating Alternatives</v>
      </c>
      <c r="W10" s="131" t="e">
        <f>INDEX(#REF!,$A10-1)</f>
        <v>#REF!</v>
      </c>
      <c r="X10" s="131" t="e">
        <f>INDEX(#REF!,$A10-1)</f>
        <v>#REF!</v>
      </c>
      <c r="Y10" s="142" t="e">
        <f>INDEX(#REF!,$A10-1)</f>
        <v>#REF!</v>
      </c>
      <c r="Z10" s="144"/>
    </row>
    <row r="12" spans="1:26" ht="116.25" x14ac:dyDescent="0.3">
      <c r="C12" s="33"/>
      <c r="D12" s="188" t="s">
        <v>109</v>
      </c>
      <c r="E12" s="188" t="str">
        <f>E2</f>
        <v xml:space="preserve"> Do Nothing</v>
      </c>
      <c r="F12" s="188" t="str">
        <f>F2</f>
        <v xml:space="preserve">Alternative 1: On Existing Rail Bed (Salvage Rails and Dispose of Ties)
</v>
      </c>
      <c r="G12" s="188" t="e">
        <f>G2</f>
        <v>#REF!</v>
      </c>
      <c r="H12" s="188" t="e">
        <f>H2</f>
        <v>#REF!</v>
      </c>
      <c r="J12" s="33"/>
      <c r="K12" s="101"/>
      <c r="L12" s="101"/>
      <c r="M12" s="101"/>
      <c r="N12" s="101"/>
      <c r="P12" s="33"/>
      <c r="Q12" s="87"/>
      <c r="R12" s="87"/>
      <c r="S12" s="87"/>
      <c r="U12" s="33"/>
      <c r="V12" s="85" t="s">
        <v>109</v>
      </c>
      <c r="W12" s="85" t="e">
        <f>W2</f>
        <v>#REF!</v>
      </c>
      <c r="X12" s="85" t="e">
        <f>X2</f>
        <v>#REF!</v>
      </c>
      <c r="Y12" s="140" t="e">
        <f>Y2</f>
        <v>#REF!</v>
      </c>
      <c r="Z12" s="144"/>
    </row>
    <row r="13" spans="1:26" ht="23.25" x14ac:dyDescent="0.25">
      <c r="C13" s="165" t="s">
        <v>45</v>
      </c>
      <c r="D13" s="186" t="s">
        <v>138</v>
      </c>
      <c r="E13" s="89"/>
      <c r="F13" s="89"/>
      <c r="G13" s="89"/>
      <c r="H13" s="169"/>
      <c r="J13" s="158"/>
      <c r="K13" s="159"/>
      <c r="L13" s="102"/>
      <c r="M13" s="102"/>
      <c r="N13" s="170"/>
      <c r="P13" s="149"/>
      <c r="Q13" s="146"/>
      <c r="R13" s="83"/>
      <c r="S13" s="171"/>
      <c r="U13" s="152" t="s">
        <v>45</v>
      </c>
      <c r="V13" s="153" t="s">
        <v>138</v>
      </c>
      <c r="W13" s="81"/>
      <c r="X13" s="81"/>
      <c r="Y13" s="81"/>
      <c r="Z13" s="144"/>
    </row>
    <row r="14" spans="1:26" ht="23.25" x14ac:dyDescent="0.25">
      <c r="A14">
        <f>A10+4</f>
        <v>21</v>
      </c>
      <c r="C14" s="163">
        <v>1</v>
      </c>
      <c r="D14" s="189" t="str">
        <f>INDEX('Evaluation Matrix Template 1'!C$1:C$104,$A14-1)</f>
        <v>Rating</v>
      </c>
      <c r="E14" s="118">
        <f>INDEX('Evaluation Matrix Template 1'!E$1:E$104,$A14)</f>
        <v>4</v>
      </c>
      <c r="F14" s="118">
        <f>INDEX('Evaluation Matrix Template 1'!F$1:F$104,$A14)</f>
        <v>3</v>
      </c>
      <c r="G14" s="118" t="e">
        <f>_xlfn.SINGLE(INDEX('Evaluation Matrix Template 1'!#REF!,$A14))</f>
        <v>#REF!</v>
      </c>
      <c r="H14" s="118" t="e">
        <f>INDEX('Evaluation Matrix Template 1'!#REF!,$A14)</f>
        <v>#REF!</v>
      </c>
      <c r="J14" s="164"/>
      <c r="K14" s="43"/>
      <c r="L14" s="117"/>
      <c r="M14" s="117"/>
      <c r="N14" s="117"/>
      <c r="P14" s="150"/>
      <c r="Q14" s="43"/>
      <c r="R14" s="120"/>
      <c r="S14" s="120"/>
      <c r="U14" s="156">
        <v>1</v>
      </c>
      <c r="V14" s="43" t="str">
        <f t="shared" ref="V14:V22" si="1">$D14</f>
        <v>Rating</v>
      </c>
      <c r="W14" s="119" t="e">
        <f>INDEX(#REF!,$A14)</f>
        <v>#REF!</v>
      </c>
      <c r="X14" s="119" t="e">
        <f>INDEX(#REF!,$A14)</f>
        <v>#REF!</v>
      </c>
      <c r="Y14" s="141" t="e">
        <f>INDEX(#REF!,$A14)</f>
        <v>#REF!</v>
      </c>
      <c r="Z14" s="144"/>
    </row>
    <row r="15" spans="1:26" ht="23.25" x14ac:dyDescent="0.25">
      <c r="A15">
        <f>A14+2</f>
        <v>23</v>
      </c>
      <c r="C15" s="163">
        <f>C14+1</f>
        <v>2</v>
      </c>
      <c r="D15" s="189">
        <f>INDEX('Evaluation Matrix Template 1'!C$1:C$104,$A15-1)</f>
        <v>0</v>
      </c>
      <c r="E15" s="118" t="str">
        <f>INDEX('Evaluation Matrix Template 1'!E$1:E$104,$A15)</f>
        <v xml:space="preserve"> Do Nothing</v>
      </c>
      <c r="F15" s="118" t="str">
        <f>INDEX('Evaluation Matrix Template 1'!F$1:F$104,$A15)</f>
        <v xml:space="preserve">Alternative 1: On Existing Rail Bed (Salvage Rails and Dispose of Ties)
</v>
      </c>
      <c r="G15" s="118" t="e">
        <f>_xlfn.SINGLE(INDEX('Evaluation Matrix Template 1'!#REF!,$A15))</f>
        <v>#REF!</v>
      </c>
      <c r="H15" s="118" t="e">
        <f>INDEX('Evaluation Matrix Template 1'!#REF!,$A15)</f>
        <v>#REF!</v>
      </c>
      <c r="J15" s="164"/>
      <c r="K15" s="43"/>
      <c r="L15" s="117"/>
      <c r="M15" s="117"/>
      <c r="N15" s="117"/>
      <c r="P15" s="150"/>
      <c r="Q15" s="43"/>
      <c r="R15" s="120"/>
      <c r="S15" s="120"/>
      <c r="U15" s="156">
        <v>2</v>
      </c>
      <c r="V15" s="43">
        <f t="shared" si="1"/>
        <v>0</v>
      </c>
      <c r="W15" s="119" t="e">
        <f>INDEX(#REF!,$A15)</f>
        <v>#REF!</v>
      </c>
      <c r="X15" s="119" t="e">
        <f>INDEX(#REF!,$A15)</f>
        <v>#REF!</v>
      </c>
      <c r="Y15" s="141" t="e">
        <f>INDEX(#REF!,$A15)</f>
        <v>#REF!</v>
      </c>
      <c r="Z15" s="144"/>
    </row>
    <row r="16" spans="1:26" ht="23.25" x14ac:dyDescent="0.25">
      <c r="A16">
        <f t="shared" ref="A16:A23" si="2">A15+2</f>
        <v>25</v>
      </c>
      <c r="C16" s="163">
        <f t="shared" ref="C16:C22" si="3">C15+1</f>
        <v>3</v>
      </c>
      <c r="D16" s="189">
        <f>INDEX('Evaluation Matrix Template 1'!C$1:C$104,$A16-1)</f>
        <v>0</v>
      </c>
      <c r="E16" s="118">
        <f>INDEX('Evaluation Matrix Template 1'!E$1:E$104,$A16)</f>
        <v>0</v>
      </c>
      <c r="F16" s="118">
        <f>INDEX('Evaluation Matrix Template 1'!F$1:F$104,$A16)</f>
        <v>0</v>
      </c>
      <c r="G16" s="118" t="e">
        <f>_xlfn.SINGLE(INDEX('Evaluation Matrix Template 1'!#REF!,$A16))</f>
        <v>#REF!</v>
      </c>
      <c r="H16" s="118" t="e">
        <f>INDEX('Evaluation Matrix Template 1'!#REF!,$A16)</f>
        <v>#REF!</v>
      </c>
      <c r="J16" s="164"/>
      <c r="K16" s="43"/>
      <c r="L16" s="117"/>
      <c r="M16" s="117"/>
      <c r="N16" s="117"/>
      <c r="P16" s="150"/>
      <c r="Q16" s="43"/>
      <c r="R16" s="120"/>
      <c r="S16" s="120"/>
      <c r="U16" s="156">
        <v>3</v>
      </c>
      <c r="V16" s="43">
        <f t="shared" si="1"/>
        <v>0</v>
      </c>
      <c r="W16" s="119" t="e">
        <f>INDEX(#REF!,$A16)</f>
        <v>#REF!</v>
      </c>
      <c r="X16" s="119" t="e">
        <f>INDEX(#REF!,$A16)</f>
        <v>#REF!</v>
      </c>
      <c r="Y16" s="141" t="e">
        <f>INDEX(#REF!,$A16)</f>
        <v>#REF!</v>
      </c>
      <c r="Z16" s="144"/>
    </row>
    <row r="17" spans="1:26" ht="23.25" x14ac:dyDescent="0.25">
      <c r="A17">
        <f t="shared" si="2"/>
        <v>27</v>
      </c>
      <c r="C17" s="163">
        <f t="shared" si="3"/>
        <v>4</v>
      </c>
      <c r="D17" s="189" t="str">
        <f>INDEX('Evaluation Matrix Template 1'!C$1:C$104,$A17-1)</f>
        <v>Impacts to Archaeological Resources</v>
      </c>
      <c r="E17" s="118">
        <f>INDEX('Evaluation Matrix Template 1'!E$1:E$104,$A17)</f>
        <v>4</v>
      </c>
      <c r="F17" s="118">
        <f>INDEX('Evaluation Matrix Template 1'!F$1:F$104,$A17)</f>
        <v>3</v>
      </c>
      <c r="G17" s="118" t="e">
        <f>_xlfn.SINGLE(INDEX('Evaluation Matrix Template 1'!#REF!,$A17))</f>
        <v>#REF!</v>
      </c>
      <c r="H17" s="118" t="e">
        <f>INDEX('Evaluation Matrix Template 1'!#REF!,$A17)</f>
        <v>#REF!</v>
      </c>
      <c r="J17" s="164"/>
      <c r="K17" s="43"/>
      <c r="L17" s="117"/>
      <c r="M17" s="117"/>
      <c r="N17" s="117"/>
      <c r="P17" s="150"/>
      <c r="Q17" s="43"/>
      <c r="R17" s="120"/>
      <c r="S17" s="120"/>
      <c r="U17" s="156">
        <v>4</v>
      </c>
      <c r="V17" s="43" t="str">
        <f t="shared" si="1"/>
        <v>Impacts to Archaeological Resources</v>
      </c>
      <c r="W17" s="119" t="e">
        <f>INDEX(#REF!,$A17)</f>
        <v>#REF!</v>
      </c>
      <c r="X17" s="119" t="e">
        <f>INDEX(#REF!,$A17)</f>
        <v>#REF!</v>
      </c>
      <c r="Y17" s="141" t="e">
        <f>INDEX(#REF!,$A17)</f>
        <v>#REF!</v>
      </c>
      <c r="Z17" s="144"/>
    </row>
    <row r="18" spans="1:26" ht="23.25" x14ac:dyDescent="0.25">
      <c r="A18">
        <f t="shared" si="2"/>
        <v>29</v>
      </c>
      <c r="C18" s="163">
        <f t="shared" si="3"/>
        <v>5</v>
      </c>
      <c r="D18" s="189" t="str">
        <f>INDEX('Evaluation Matrix Template 1'!C$1:C$104,$A18-1)</f>
        <v>Impacts to Cultural Heritage Resources</v>
      </c>
      <c r="E18" s="118">
        <f>INDEX('Evaluation Matrix Template 1'!E$1:E$104,$A18)</f>
        <v>4</v>
      </c>
      <c r="F18" s="118">
        <f>INDEX('Evaluation Matrix Template 1'!F$1:F$104,$A18)</f>
        <v>3</v>
      </c>
      <c r="G18" s="118" t="e">
        <f>_xlfn.SINGLE(INDEX('Evaluation Matrix Template 1'!#REF!,$A18))</f>
        <v>#REF!</v>
      </c>
      <c r="H18" s="118" t="e">
        <f>INDEX('Evaluation Matrix Template 1'!#REF!,$A18)</f>
        <v>#REF!</v>
      </c>
      <c r="J18" s="164"/>
      <c r="K18" s="43"/>
      <c r="L18" s="117"/>
      <c r="M18" s="117"/>
      <c r="N18" s="117"/>
      <c r="P18" s="150"/>
      <c r="Q18" s="43"/>
      <c r="R18" s="120"/>
      <c r="S18" s="120"/>
      <c r="U18" s="156">
        <v>5</v>
      </c>
      <c r="V18" s="43" t="str">
        <f t="shared" si="1"/>
        <v>Impacts to Cultural Heritage Resources</v>
      </c>
      <c r="W18" s="119" t="e">
        <f>INDEX(#REF!,$A18)</f>
        <v>#REF!</v>
      </c>
      <c r="X18" s="119" t="e">
        <f>INDEX(#REF!,$A18)</f>
        <v>#REF!</v>
      </c>
      <c r="Y18" s="141" t="e">
        <f>INDEX(#REF!,$A18)</f>
        <v>#REF!</v>
      </c>
      <c r="Z18" s="144"/>
    </row>
    <row r="19" spans="1:26" ht="23.25" x14ac:dyDescent="0.25">
      <c r="A19">
        <f t="shared" si="2"/>
        <v>31</v>
      </c>
      <c r="C19" s="163">
        <f t="shared" si="3"/>
        <v>6</v>
      </c>
      <c r="D19" s="189" t="str">
        <f>INDEX('Evaluation Matrix Template 1'!C$1:C$104,$A19-1)</f>
        <v>Summary Cultural Environment</v>
      </c>
      <c r="E19" s="118">
        <f>INDEX('Evaluation Matrix Template 1'!E$1:E$104,$A19)</f>
        <v>0</v>
      </c>
      <c r="F19" s="118">
        <f>INDEX('Evaluation Matrix Template 1'!F$1:F$104,$A19)</f>
        <v>0</v>
      </c>
      <c r="G19" s="118" t="e">
        <f>_xlfn.SINGLE(INDEX('Evaluation Matrix Template 1'!#REF!,$A19))</f>
        <v>#REF!</v>
      </c>
      <c r="H19" s="118" t="e">
        <f>INDEX('Evaluation Matrix Template 1'!#REF!,$A19)</f>
        <v>#REF!</v>
      </c>
      <c r="J19" s="164"/>
      <c r="K19" s="43"/>
      <c r="L19" s="117"/>
      <c r="M19" s="117"/>
      <c r="N19" s="117"/>
      <c r="P19" s="150"/>
      <c r="Q19" s="43"/>
      <c r="R19" s="120"/>
      <c r="S19" s="120"/>
      <c r="U19" s="156">
        <v>6</v>
      </c>
      <c r="V19" s="43" t="str">
        <f t="shared" si="1"/>
        <v>Summary Cultural Environment</v>
      </c>
      <c r="W19" s="119" t="e">
        <f>INDEX(#REF!,$A19)</f>
        <v>#REF!</v>
      </c>
      <c r="X19" s="119" t="e">
        <f>INDEX(#REF!,$A19)</f>
        <v>#REF!</v>
      </c>
      <c r="Y19" s="141" t="e">
        <f>INDEX(#REF!,$A19)</f>
        <v>#REF!</v>
      </c>
      <c r="Z19" s="144"/>
    </row>
    <row r="20" spans="1:26" ht="23.25" x14ac:dyDescent="0.25">
      <c r="A20">
        <f t="shared" si="2"/>
        <v>33</v>
      </c>
      <c r="C20" s="163">
        <f t="shared" si="3"/>
        <v>7</v>
      </c>
      <c r="D20" s="189" t="str">
        <f>INDEX('Evaluation Matrix Template 1'!C$1:C$104,$A20-1)</f>
        <v>Criteria for Evaluating Alternatives</v>
      </c>
      <c r="E20" s="118">
        <f>INDEX('Evaluation Matrix Template 1'!E$1:E$104,$A20)</f>
        <v>0</v>
      </c>
      <c r="F20" s="118">
        <f>INDEX('Evaluation Matrix Template 1'!F$1:F$104,$A20)</f>
        <v>0</v>
      </c>
      <c r="G20" s="118" t="e">
        <f>_xlfn.SINGLE(INDEX('Evaluation Matrix Template 1'!#REF!,$A20))</f>
        <v>#REF!</v>
      </c>
      <c r="H20" s="118" t="e">
        <f>INDEX('Evaluation Matrix Template 1'!#REF!,$A20)</f>
        <v>#REF!</v>
      </c>
      <c r="J20" s="164"/>
      <c r="K20" s="43"/>
      <c r="L20" s="117"/>
      <c r="M20" s="117"/>
      <c r="N20" s="117"/>
      <c r="P20" s="150"/>
      <c r="Q20" s="43"/>
      <c r="R20" s="120"/>
      <c r="S20" s="120"/>
      <c r="U20" s="156">
        <v>6</v>
      </c>
      <c r="V20" s="43" t="str">
        <f t="shared" si="1"/>
        <v>Criteria for Evaluating Alternatives</v>
      </c>
      <c r="W20" s="119" t="e">
        <f>INDEX(#REF!,$A20)</f>
        <v>#REF!</v>
      </c>
      <c r="X20" s="119" t="e">
        <f>INDEX(#REF!,$A20)</f>
        <v>#REF!</v>
      </c>
      <c r="Y20" s="141" t="e">
        <f>INDEX(#REF!,$A20)</f>
        <v>#REF!</v>
      </c>
      <c r="Z20" s="144"/>
    </row>
    <row r="21" spans="1:26" ht="23.25" x14ac:dyDescent="0.25">
      <c r="A21">
        <f t="shared" si="2"/>
        <v>35</v>
      </c>
      <c r="C21" s="163">
        <f t="shared" si="3"/>
        <v>8</v>
      </c>
      <c r="D21" s="189" t="str">
        <f>INDEX('Evaluation Matrix Template 1'!C$1:C$104,$A21-1)</f>
        <v>Financial Factors</v>
      </c>
      <c r="E21" s="118" t="str">
        <f>INDEX('Evaluation Matrix Template 1'!E$1:E$104,$A21)</f>
        <v>No cost</v>
      </c>
      <c r="F21" s="118" t="str">
        <f>INDEX('Evaluation Matrix Template 1'!F$1:F$104,$A21)</f>
        <v>Costs to include removal and disposal of existing rail ties. Potential of revenue from salvaging rails to fund a portion of the rail tie disposal cost.</v>
      </c>
      <c r="G21" s="118" t="e">
        <f>_xlfn.SINGLE(INDEX('Evaluation Matrix Template 1'!#REF!,$A21))</f>
        <v>#REF!</v>
      </c>
      <c r="H21" s="118" t="e">
        <f>INDEX('Evaluation Matrix Template 1'!#REF!,$A21)</f>
        <v>#REF!</v>
      </c>
      <c r="J21" s="164"/>
      <c r="K21" s="43"/>
      <c r="L21" s="117"/>
      <c r="M21" s="117"/>
      <c r="N21" s="117"/>
      <c r="P21" s="150"/>
      <c r="Q21" s="43"/>
      <c r="R21" s="120"/>
      <c r="S21" s="120"/>
      <c r="U21" s="156">
        <v>6</v>
      </c>
      <c r="V21" s="43" t="str">
        <f t="shared" si="1"/>
        <v>Financial Factors</v>
      </c>
      <c r="W21" s="119" t="e">
        <f>INDEX(#REF!,$A21)</f>
        <v>#REF!</v>
      </c>
      <c r="X21" s="119" t="e">
        <f>INDEX(#REF!,$A21)</f>
        <v>#REF!</v>
      </c>
      <c r="Y21" s="141" t="e">
        <f>INDEX(#REF!,$A21)</f>
        <v>#REF!</v>
      </c>
      <c r="Z21" s="144"/>
    </row>
    <row r="22" spans="1:26" ht="24" thickBot="1" x14ac:dyDescent="0.3">
      <c r="A22">
        <f t="shared" si="2"/>
        <v>37</v>
      </c>
      <c r="C22" s="163">
        <f t="shared" si="3"/>
        <v>9</v>
      </c>
      <c r="D22" s="189" t="str">
        <f>INDEX('Evaluation Matrix Template 1'!C$1:C$104,$A22-1)</f>
        <v>Rating</v>
      </c>
      <c r="E22" s="118" t="str">
        <f>INDEX('Evaluation Matrix Template 1'!E$1:E$104,$A22)</f>
        <v>No cost.</v>
      </c>
      <c r="F22" s="118" t="str">
        <f>INDEX('Evaluation Matrix Template 1'!F$1:F$104,$A22)</f>
        <v xml:space="preserve">Minor maintenance with only occasional top ups of trail surfacing. </v>
      </c>
      <c r="G22" s="118" t="e">
        <f>_xlfn.SINGLE(INDEX('Evaluation Matrix Template 1'!#REF!,$A22))</f>
        <v>#REF!</v>
      </c>
      <c r="H22" s="118" t="e">
        <f>INDEX('Evaluation Matrix Template 1'!#REF!,$A22)</f>
        <v>#REF!</v>
      </c>
      <c r="J22" s="164"/>
      <c r="K22" s="43"/>
      <c r="L22" s="117"/>
      <c r="M22" s="117"/>
      <c r="N22" s="117"/>
      <c r="P22" s="150"/>
      <c r="Q22" s="43"/>
      <c r="R22" s="120"/>
      <c r="S22" s="120"/>
      <c r="U22" s="156">
        <v>6</v>
      </c>
      <c r="V22" s="43" t="str">
        <f t="shared" si="1"/>
        <v>Rating</v>
      </c>
      <c r="W22" s="119" t="e">
        <f>INDEX(#REF!,$A22)</f>
        <v>#REF!</v>
      </c>
      <c r="X22" s="119" t="e">
        <f>INDEX(#REF!,$A22)</f>
        <v>#REF!</v>
      </c>
      <c r="Y22" s="141" t="e">
        <f>INDEX(#REF!,$A22)</f>
        <v>#REF!</v>
      </c>
      <c r="Z22" s="144"/>
    </row>
    <row r="23" spans="1:26" ht="27" thickTop="1" x14ac:dyDescent="0.25">
      <c r="A23">
        <f t="shared" si="2"/>
        <v>39</v>
      </c>
      <c r="D23" s="166" t="str">
        <f>INDEX('Evaluation Matrix Template 1'!C$1:C$104,$A23-1)</f>
        <v>Rating</v>
      </c>
      <c r="E23" s="122">
        <f>INDEX('Evaluation Matrix Template 1'!E$1:E$104,$A23-1)</f>
        <v>4</v>
      </c>
      <c r="F23" s="122">
        <f>INDEX('Evaluation Matrix Template 1'!F$1:F$104,$A23-1)</f>
        <v>4</v>
      </c>
      <c r="G23" s="122" t="e">
        <f>_xlfn.SINGLE(INDEX('Evaluation Matrix Template 1'!#REF!,$A23-1))</f>
        <v>#REF!</v>
      </c>
      <c r="H23" s="122" t="e">
        <f>INDEX('Evaluation Matrix Template 1'!#REF!,$A23-1)</f>
        <v>#REF!</v>
      </c>
      <c r="K23" s="160"/>
      <c r="L23" s="132"/>
      <c r="M23" s="132"/>
      <c r="N23" s="132"/>
      <c r="Q23" s="147"/>
      <c r="R23" s="130"/>
      <c r="S23" s="130"/>
      <c r="V23" s="154" t="str">
        <f>$D23</f>
        <v>Rating</v>
      </c>
      <c r="W23" s="131" t="e">
        <f>INDEX(#REF!,$A23-1)</f>
        <v>#REF!</v>
      </c>
      <c r="X23" s="131" t="e">
        <f>INDEX(#REF!,$A23-1)</f>
        <v>#REF!</v>
      </c>
      <c r="Y23" s="142" t="e">
        <f>INDEX(#REF!,$A23-1)</f>
        <v>#REF!</v>
      </c>
      <c r="Z23" s="144"/>
    </row>
    <row r="25" spans="1:26" ht="116.25" x14ac:dyDescent="0.3">
      <c r="C25" s="33"/>
      <c r="D25" s="188" t="s">
        <v>109</v>
      </c>
      <c r="E25" s="188" t="str">
        <f>E2</f>
        <v xml:space="preserve"> Do Nothing</v>
      </c>
      <c r="F25" s="188" t="str">
        <f>F2</f>
        <v xml:space="preserve">Alternative 1: On Existing Rail Bed (Salvage Rails and Dispose of Ties)
</v>
      </c>
      <c r="G25" s="188" t="e">
        <f>G2</f>
        <v>#REF!</v>
      </c>
      <c r="H25" s="188" t="e">
        <f>H2</f>
        <v>#REF!</v>
      </c>
      <c r="J25" s="33"/>
      <c r="K25" s="101"/>
      <c r="L25" s="101"/>
      <c r="M25" s="101"/>
      <c r="N25" s="101"/>
      <c r="P25" s="33"/>
      <c r="Q25" s="87"/>
      <c r="R25" s="87"/>
      <c r="S25" s="87"/>
      <c r="U25" s="33"/>
      <c r="V25" s="85" t="s">
        <v>109</v>
      </c>
      <c r="W25" s="85" t="e">
        <f>W2</f>
        <v>#REF!</v>
      </c>
      <c r="X25" s="85" t="e">
        <f>X2</f>
        <v>#REF!</v>
      </c>
      <c r="Y25" s="140" t="e">
        <f>Y2</f>
        <v>#REF!</v>
      </c>
      <c r="Z25" s="144"/>
    </row>
    <row r="26" spans="1:26" ht="23.25" x14ac:dyDescent="0.25">
      <c r="C26" s="165" t="s">
        <v>53</v>
      </c>
      <c r="D26" s="186" t="s">
        <v>126</v>
      </c>
      <c r="E26" s="191"/>
      <c r="F26" s="191"/>
      <c r="G26" s="191"/>
      <c r="H26" s="192"/>
      <c r="J26" s="158"/>
      <c r="K26" s="159"/>
      <c r="L26" s="102"/>
      <c r="M26" s="102"/>
      <c r="N26" s="170"/>
      <c r="P26" s="149"/>
      <c r="Q26" s="146"/>
      <c r="R26" s="83"/>
      <c r="S26" s="171"/>
      <c r="U26" s="152" t="s">
        <v>53</v>
      </c>
      <c r="V26" s="153" t="s">
        <v>126</v>
      </c>
      <c r="W26" s="81"/>
      <c r="X26" s="81"/>
      <c r="Y26" s="81"/>
      <c r="Z26" s="144"/>
    </row>
    <row r="27" spans="1:26" ht="23.25" x14ac:dyDescent="0.25">
      <c r="A27">
        <f>A23+4</f>
        <v>43</v>
      </c>
      <c r="C27" s="163">
        <v>1</v>
      </c>
      <c r="D27" s="189">
        <f>INDEX('Evaluation Matrix Template 1'!C$1:C$104,$A27-1)</f>
        <v>0</v>
      </c>
      <c r="E27" s="118">
        <f>INDEX('Evaluation Matrix Template 1'!E$1:E$104,$A27)</f>
        <v>0</v>
      </c>
      <c r="F27" s="118">
        <f>INDEX('Evaluation Matrix Template 1'!F$1:F$104,$A27)</f>
        <v>0</v>
      </c>
      <c r="G27" s="118" t="e">
        <f>_xlfn.SINGLE(INDEX('Evaluation Matrix Template 1'!#REF!,$A27))</f>
        <v>#REF!</v>
      </c>
      <c r="H27" s="118" t="e">
        <f>INDEX('Evaluation Matrix Template 1'!#REF!,$A27)</f>
        <v>#REF!</v>
      </c>
      <c r="J27" s="164"/>
      <c r="K27" s="43"/>
      <c r="L27" s="117"/>
      <c r="M27" s="117"/>
      <c r="N27" s="117"/>
      <c r="P27" s="150"/>
      <c r="Q27" s="43"/>
      <c r="R27" s="120"/>
      <c r="S27" s="120"/>
      <c r="U27" s="156">
        <v>1</v>
      </c>
      <c r="V27" s="43">
        <f>$D27</f>
        <v>0</v>
      </c>
      <c r="W27" s="119" t="e">
        <f>INDEX(#REF!,$A27)</f>
        <v>#REF!</v>
      </c>
      <c r="X27" s="119" t="e">
        <f>INDEX(#REF!,$A27)</f>
        <v>#REF!</v>
      </c>
      <c r="Y27" s="141" t="e">
        <f>INDEX(#REF!,$A27)</f>
        <v>#REF!</v>
      </c>
      <c r="Z27" s="144"/>
    </row>
    <row r="28" spans="1:26" ht="23.25" x14ac:dyDescent="0.25">
      <c r="A28">
        <f>A27+2</f>
        <v>45</v>
      </c>
      <c r="C28" s="163">
        <v>2</v>
      </c>
      <c r="D28" s="189" t="str">
        <f>INDEX('Evaluation Matrix Template 1'!C$1:C$104,$A28-1)</f>
        <v>Impacts to Existing Infrastructure and Utilities</v>
      </c>
      <c r="E28" s="118">
        <f>INDEX('Evaluation Matrix Template 1'!E$1:E$104,$A28)</f>
        <v>4</v>
      </c>
      <c r="F28" s="118">
        <f>INDEX('Evaluation Matrix Template 1'!F$1:F$104,$A28)</f>
        <v>4</v>
      </c>
      <c r="G28" s="118" t="e">
        <f>_xlfn.SINGLE(INDEX('Evaluation Matrix Template 1'!#REF!,$A28))</f>
        <v>#REF!</v>
      </c>
      <c r="H28" s="118" t="e">
        <f>INDEX('Evaluation Matrix Template 1'!#REF!,$A28)</f>
        <v>#REF!</v>
      </c>
      <c r="J28" s="164"/>
      <c r="K28" s="43"/>
      <c r="L28" s="117"/>
      <c r="M28" s="117"/>
      <c r="N28" s="117"/>
      <c r="P28" s="150"/>
      <c r="Q28" s="43"/>
      <c r="R28" s="120"/>
      <c r="S28" s="120"/>
      <c r="U28" s="156">
        <v>2</v>
      </c>
      <c r="V28" s="43" t="str">
        <f>$D28</f>
        <v>Impacts to Existing Infrastructure and Utilities</v>
      </c>
      <c r="W28" s="119" t="e">
        <f>INDEX(#REF!,$A28)</f>
        <v>#REF!</v>
      </c>
      <c r="X28" s="119" t="e">
        <f>INDEX(#REF!,$A28)</f>
        <v>#REF!</v>
      </c>
      <c r="Y28" s="141" t="e">
        <f>INDEX(#REF!,$A28)</f>
        <v>#REF!</v>
      </c>
      <c r="Z28" s="144"/>
    </row>
    <row r="29" spans="1:26" ht="47.25" thickBot="1" x14ac:dyDescent="0.3">
      <c r="A29">
        <f>A28+2</f>
        <v>47</v>
      </c>
      <c r="C29" s="163">
        <v>3</v>
      </c>
      <c r="D29" s="189" t="str">
        <f>INDEX('Evaluation Matrix Template 1'!C$1:C$104,$A29-1)</f>
        <v>Compatibility with Potential Future Light Rail Along the Corridor</v>
      </c>
      <c r="E29" s="118">
        <f>INDEX('Evaluation Matrix Template 1'!E$1:E$104,$A29)</f>
        <v>4</v>
      </c>
      <c r="F29" s="118">
        <f>INDEX('Evaluation Matrix Template 1'!F$1:F$104,$A29)</f>
        <v>0</v>
      </c>
      <c r="G29" s="118" t="e">
        <f>_xlfn.SINGLE(INDEX('Evaluation Matrix Template 1'!#REF!,$A29))</f>
        <v>#REF!</v>
      </c>
      <c r="H29" s="118" t="e">
        <f>INDEX('Evaluation Matrix Template 1'!#REF!,$A29)</f>
        <v>#REF!</v>
      </c>
      <c r="J29" s="164"/>
      <c r="K29" s="43"/>
      <c r="L29" s="117"/>
      <c r="M29" s="117"/>
      <c r="N29" s="117"/>
      <c r="P29" s="150"/>
      <c r="Q29" s="43"/>
      <c r="R29" s="120"/>
      <c r="S29" s="120"/>
      <c r="U29" s="156">
        <v>3</v>
      </c>
      <c r="V29" s="43" t="str">
        <f>$D29</f>
        <v>Compatibility with Potential Future Light Rail Along the Corridor</v>
      </c>
      <c r="W29" s="119" t="e">
        <f>INDEX(#REF!,$A29)</f>
        <v>#REF!</v>
      </c>
      <c r="X29" s="119" t="e">
        <f>INDEX(#REF!,$A29)</f>
        <v>#REF!</v>
      </c>
      <c r="Y29" s="141" t="e">
        <f>INDEX(#REF!,$A29)</f>
        <v>#REF!</v>
      </c>
      <c r="Z29" s="144"/>
    </row>
    <row r="30" spans="1:26" ht="27" thickTop="1" x14ac:dyDescent="0.25">
      <c r="A30">
        <f>A29+2</f>
        <v>49</v>
      </c>
      <c r="D30" s="166" t="s">
        <v>172</v>
      </c>
      <c r="E30" s="122">
        <f>INDEX('Evaluation Matrix Template 1'!E$1:E$104,$A30-1)</f>
        <v>4</v>
      </c>
      <c r="F30" s="122">
        <f>INDEX('Evaluation Matrix Template 1'!F$1:F$104,$A30-1)</f>
        <v>2</v>
      </c>
      <c r="G30" s="122" t="e">
        <f>_xlfn.SINGLE(INDEX('Evaluation Matrix Template 1'!#REF!,$A30-1))</f>
        <v>#REF!</v>
      </c>
      <c r="H30" s="122" t="e">
        <f>INDEX('Evaluation Matrix Template 1'!#REF!,$A30-1)</f>
        <v>#REF!</v>
      </c>
      <c r="K30" s="160"/>
      <c r="L30" s="132"/>
      <c r="M30" s="132"/>
      <c r="N30" s="132"/>
      <c r="Q30" s="147"/>
      <c r="R30" s="130"/>
      <c r="S30" s="130"/>
      <c r="V30" s="154" t="str">
        <f>$D30</f>
        <v>SUMMARY FINANCIAL FACTORS</v>
      </c>
      <c r="W30" s="131" t="e">
        <f>INDEX(#REF!,$A30-1)</f>
        <v>#REF!</v>
      </c>
      <c r="X30" s="131" t="e">
        <f>INDEX(#REF!,$A30-1)</f>
        <v>#REF!</v>
      </c>
      <c r="Y30" s="142" t="e">
        <f>INDEX(#REF!,$A30-1)</f>
        <v>#REF!</v>
      </c>
      <c r="Z30" s="144"/>
    </row>
    <row r="32" spans="1:26" ht="116.25" x14ac:dyDescent="0.3">
      <c r="C32" s="33"/>
      <c r="D32" s="188" t="s">
        <v>109</v>
      </c>
      <c r="E32" s="188" t="str">
        <f>E2</f>
        <v xml:space="preserve"> Do Nothing</v>
      </c>
      <c r="F32" s="188" t="str">
        <f>F2</f>
        <v xml:space="preserve">Alternative 1: On Existing Rail Bed (Salvage Rails and Dispose of Ties)
</v>
      </c>
      <c r="G32" s="188" t="e">
        <f>G2</f>
        <v>#REF!</v>
      </c>
      <c r="H32" s="188" t="e">
        <f>H2</f>
        <v>#REF!</v>
      </c>
      <c r="J32" s="33"/>
      <c r="K32" s="101"/>
      <c r="L32" s="101"/>
      <c r="M32" s="101"/>
      <c r="N32" s="101"/>
      <c r="P32" s="33"/>
      <c r="Q32" s="87"/>
      <c r="R32" s="87"/>
      <c r="S32" s="87"/>
      <c r="U32" s="33"/>
      <c r="V32" s="85" t="s">
        <v>109</v>
      </c>
      <c r="W32" s="85" t="e">
        <f>W2</f>
        <v>#REF!</v>
      </c>
      <c r="X32" s="85" t="e">
        <f>X2</f>
        <v>#REF!</v>
      </c>
      <c r="Y32" s="140" t="e">
        <f>Y2</f>
        <v>#REF!</v>
      </c>
      <c r="Z32" s="144"/>
    </row>
    <row r="33" spans="1:26" ht="23.25" x14ac:dyDescent="0.25">
      <c r="C33" s="165" t="s">
        <v>67</v>
      </c>
      <c r="D33" s="186" t="s">
        <v>127</v>
      </c>
      <c r="E33" s="191"/>
      <c r="F33" s="191"/>
      <c r="G33" s="191"/>
      <c r="H33" s="192"/>
      <c r="J33" s="158"/>
      <c r="K33" s="159"/>
      <c r="L33" s="102"/>
      <c r="M33" s="102"/>
      <c r="N33" s="170"/>
      <c r="P33" s="149"/>
      <c r="Q33" s="146"/>
      <c r="R33" s="83"/>
      <c r="S33" s="171"/>
      <c r="U33" s="152" t="s">
        <v>67</v>
      </c>
      <c r="V33" s="153" t="s">
        <v>127</v>
      </c>
      <c r="W33" s="81"/>
      <c r="X33" s="81"/>
      <c r="Y33" s="81"/>
      <c r="Z33" s="144"/>
    </row>
    <row r="34" spans="1:26" ht="23.25" x14ac:dyDescent="0.25">
      <c r="A34">
        <f>A30+4</f>
        <v>53</v>
      </c>
      <c r="C34" s="163">
        <v>1</v>
      </c>
      <c r="D34" s="189" t="str">
        <f>INDEX('Evaluation Matrix Template 1'!C$1:C$104,$A34-1)</f>
        <v>Problem Statement</v>
      </c>
      <c r="E34" s="118" t="str">
        <f>INDEX('Evaluation Matrix Template 1'!E$1:E$104,$A34)</f>
        <v>No, Doing Nothing does not address the Problem Statement.</v>
      </c>
      <c r="F34" s="118" t="str">
        <f>INDEX('Evaluation Matrix Template 1'!F$1:F$104,$A34)</f>
        <v>Yes, provides a means to convert the former Barrie-Collingwood Railway into an Active Transportation Corridor.</v>
      </c>
      <c r="G34" s="118" t="e">
        <f>_xlfn.SINGLE(INDEX('Evaluation Matrix Template 1'!#REF!,$A34))</f>
        <v>#REF!</v>
      </c>
      <c r="H34" s="118" t="e">
        <f>INDEX('Evaluation Matrix Template 1'!#REF!,$A34)</f>
        <v>#REF!</v>
      </c>
      <c r="J34" s="164"/>
      <c r="K34" s="43"/>
      <c r="L34" s="117"/>
      <c r="M34" s="117"/>
      <c r="N34" s="117"/>
      <c r="P34" s="150"/>
      <c r="Q34" s="43"/>
      <c r="R34" s="120"/>
      <c r="S34" s="120"/>
      <c r="U34" s="156">
        <v>1</v>
      </c>
      <c r="V34" s="43" t="str">
        <f>$D34</f>
        <v>Problem Statement</v>
      </c>
      <c r="W34" s="119" t="e">
        <f>INDEX(#REF!,$A34)</f>
        <v>#REF!</v>
      </c>
      <c r="X34" s="119" t="e">
        <f>INDEX(#REF!,$A34)</f>
        <v>#REF!</v>
      </c>
      <c r="Y34" s="141" t="e">
        <f>INDEX(#REF!,$A34)</f>
        <v>#REF!</v>
      </c>
      <c r="Z34" s="144"/>
    </row>
    <row r="35" spans="1:26" ht="23.25" x14ac:dyDescent="0.25">
      <c r="A35">
        <f>A34+2</f>
        <v>55</v>
      </c>
      <c r="C35" s="163">
        <v>2</v>
      </c>
      <c r="D35" s="189" t="str">
        <f>INDEX('Evaluation Matrix Template 1'!C$1:C$104,$A35-1)</f>
        <v>SUMMARY Problem Statement</v>
      </c>
      <c r="E35" s="118">
        <f>INDEX('Evaluation Matrix Template 1'!E$1:E$104,$A35)</f>
        <v>0</v>
      </c>
      <c r="F35" s="118">
        <f>INDEX('Evaluation Matrix Template 1'!F$1:F$104,$A35)</f>
        <v>0</v>
      </c>
      <c r="G35" s="118" t="e">
        <f>_xlfn.SINGLE(INDEX('Evaluation Matrix Template 1'!#REF!,$A35))</f>
        <v>#REF!</v>
      </c>
      <c r="H35" s="118" t="e">
        <f>INDEX('Evaluation Matrix Template 1'!#REF!,$A35)</f>
        <v>#REF!</v>
      </c>
      <c r="J35" s="164"/>
      <c r="K35" s="43"/>
      <c r="L35" s="117"/>
      <c r="M35" s="117"/>
      <c r="N35" s="117"/>
      <c r="P35" s="150"/>
      <c r="Q35" s="43"/>
      <c r="R35" s="120"/>
      <c r="S35" s="120"/>
      <c r="U35" s="156">
        <v>2</v>
      </c>
      <c r="V35" s="43" t="str">
        <f>$D35</f>
        <v>SUMMARY Problem Statement</v>
      </c>
      <c r="W35" s="119" t="e">
        <f>INDEX(#REF!,$A35)</f>
        <v>#REF!</v>
      </c>
      <c r="X35" s="119" t="e">
        <f>INDEX(#REF!,$A35)</f>
        <v>#REF!</v>
      </c>
      <c r="Y35" s="141" t="e">
        <f>INDEX(#REF!,$A35)</f>
        <v>#REF!</v>
      </c>
      <c r="Z35" s="144"/>
    </row>
    <row r="36" spans="1:26" ht="24" thickBot="1" x14ac:dyDescent="0.3">
      <c r="A36">
        <f>A35+2</f>
        <v>57</v>
      </c>
      <c r="C36" s="163">
        <v>3</v>
      </c>
      <c r="D36" s="189" t="str">
        <f>INDEX('Evaluation Matrix Template 1'!C$1:C$104,$A36-1)</f>
        <v>Criteria for Evaluating Alternatives</v>
      </c>
      <c r="E36" s="118">
        <f>INDEX('Evaluation Matrix Template 1'!E$1:E$104,$A36)</f>
        <v>0</v>
      </c>
      <c r="F36" s="118">
        <f>INDEX('Evaluation Matrix Template 1'!F$1:F$104,$A36)</f>
        <v>0</v>
      </c>
      <c r="G36" s="118" t="e">
        <f>_xlfn.SINGLE(INDEX('Evaluation Matrix Template 1'!#REF!,$A36))</f>
        <v>#REF!</v>
      </c>
      <c r="H36" s="118" t="e">
        <f>INDEX('Evaluation Matrix Template 1'!#REF!,$A36)</f>
        <v>#REF!</v>
      </c>
      <c r="J36" s="164"/>
      <c r="K36" s="43"/>
      <c r="L36" s="117"/>
      <c r="M36" s="117"/>
      <c r="N36" s="117"/>
      <c r="P36" s="150"/>
      <c r="Q36" s="43"/>
      <c r="R36" s="120"/>
      <c r="S36" s="120"/>
      <c r="U36" s="156">
        <v>3</v>
      </c>
      <c r="V36" s="43" t="str">
        <f>$D36</f>
        <v>Criteria for Evaluating Alternatives</v>
      </c>
      <c r="W36" s="119" t="e">
        <f>INDEX(#REF!,$A36)</f>
        <v>#REF!</v>
      </c>
      <c r="X36" s="119" t="e">
        <f>INDEX(#REF!,$A36)</f>
        <v>#REF!</v>
      </c>
      <c r="Y36" s="141" t="e">
        <f>INDEX(#REF!,$A36)</f>
        <v>#REF!</v>
      </c>
      <c r="Z36" s="144"/>
    </row>
    <row r="37" spans="1:26" ht="27" thickTop="1" x14ac:dyDescent="0.25">
      <c r="A37">
        <f>A36+2</f>
        <v>59</v>
      </c>
      <c r="D37" s="166" t="s">
        <v>173</v>
      </c>
      <c r="E37" s="122">
        <f>INDEX('Evaluation Matrix Template 1'!E$1:E$104,$A37-1)</f>
        <v>20</v>
      </c>
      <c r="F37" s="122">
        <f>INDEX('Evaluation Matrix Template 1'!F$1:F$104,$A37-1)</f>
        <v>14</v>
      </c>
      <c r="G37" s="122" t="e">
        <f>_xlfn.SINGLE(INDEX('Evaluation Matrix Template 1'!#REF!,$A37-1))</f>
        <v>#REF!</v>
      </c>
      <c r="H37" s="122" t="e">
        <f>INDEX('Evaluation Matrix Template 1'!#REF!,$A37-1)</f>
        <v>#REF!</v>
      </c>
      <c r="K37" s="160"/>
      <c r="L37" s="132"/>
      <c r="M37" s="132"/>
      <c r="N37" s="132"/>
      <c r="Q37" s="147"/>
      <c r="R37" s="130"/>
      <c r="S37" s="130"/>
      <c r="V37" s="154" t="str">
        <f>$D37</f>
        <v>SUMMARY TECHNICAL FACTORS</v>
      </c>
      <c r="W37" s="131" t="e">
        <f>INDEX(#REF!,$A37-1)</f>
        <v>#REF!</v>
      </c>
      <c r="X37" s="131" t="e">
        <f>INDEX(#REF!,$A37-1)</f>
        <v>#REF!</v>
      </c>
      <c r="Y37" s="142" t="e">
        <f>INDEX(#REF!,$A37-1)</f>
        <v>#REF!</v>
      </c>
      <c r="Z37" s="144"/>
    </row>
    <row r="39" spans="1:26" ht="116.25" x14ac:dyDescent="0.3">
      <c r="C39" s="33"/>
      <c r="D39" s="188" t="s">
        <v>109</v>
      </c>
      <c r="E39" s="188" t="str">
        <f>E2</f>
        <v xml:space="preserve"> Do Nothing</v>
      </c>
      <c r="F39" s="188" t="str">
        <f>F2</f>
        <v xml:space="preserve">Alternative 1: On Existing Rail Bed (Salvage Rails and Dispose of Ties)
</v>
      </c>
      <c r="G39" s="188" t="e">
        <f>G2</f>
        <v>#REF!</v>
      </c>
      <c r="H39" s="188" t="e">
        <f>H2</f>
        <v>#REF!</v>
      </c>
      <c r="J39" s="33"/>
      <c r="K39" s="101"/>
      <c r="L39" s="101"/>
      <c r="M39" s="101"/>
      <c r="N39" s="101"/>
      <c r="P39" s="33"/>
      <c r="Q39" s="87"/>
      <c r="R39" s="87"/>
      <c r="S39" s="87"/>
      <c r="U39" s="33"/>
      <c r="V39" s="85" t="s">
        <v>109</v>
      </c>
      <c r="W39" s="85" t="e">
        <f>W2</f>
        <v>#REF!</v>
      </c>
      <c r="X39" s="85" t="e">
        <f>X2</f>
        <v>#REF!</v>
      </c>
      <c r="Y39" s="85" t="e">
        <f>Y2</f>
        <v>#REF!</v>
      </c>
    </row>
    <row r="40" spans="1:26" ht="24" thickBot="1" x14ac:dyDescent="0.35">
      <c r="A40">
        <f>A37+3</f>
        <v>62</v>
      </c>
      <c r="C40" s="33"/>
      <c r="D40" s="190" t="s">
        <v>174</v>
      </c>
      <c r="E40" s="190" t="str">
        <f>INDEX('Evaluation Matrix Template 1'!E$1:E$104,$A40)</f>
        <v>◑</v>
      </c>
      <c r="F40" s="190">
        <f>INDEX('Evaluation Matrix Template 1'!F$1:F$104,$A40)</f>
        <v>0</v>
      </c>
      <c r="G40" s="190" t="e">
        <f>_xlfn.SINGLE(INDEX('Evaluation Matrix Template 1'!#REF!,$A40))</f>
        <v>#REF!</v>
      </c>
      <c r="H40" s="190" t="e">
        <f>INDEX('Evaluation Matrix Template 1'!#REF!,$A40)</f>
        <v>#REF!</v>
      </c>
      <c r="J40" s="33"/>
      <c r="K40" s="104"/>
      <c r="L40" s="104"/>
      <c r="M40" s="104"/>
      <c r="N40" s="104"/>
      <c r="P40" s="33"/>
      <c r="Q40" s="87"/>
      <c r="R40" s="84"/>
      <c r="S40" s="84"/>
      <c r="U40" s="33"/>
      <c r="V40" s="80"/>
      <c r="W40" s="80"/>
      <c r="X40" s="80"/>
      <c r="Y40" s="80"/>
    </row>
    <row r="41" spans="1:26" ht="42" customHeight="1" thickTop="1" x14ac:dyDescent="0.25">
      <c r="A41">
        <f>A37+4</f>
        <v>63</v>
      </c>
      <c r="D41" s="166" t="s">
        <v>174</v>
      </c>
      <c r="E41" s="90" t="str">
        <f>INDEX('Evaluation Matrix Template 1'!E$1:E$104,$A41)</f>
        <v>◔</v>
      </c>
      <c r="F41" s="90">
        <f>INDEX('Evaluation Matrix Template 1'!F$1:F$104,$A41)</f>
        <v>0</v>
      </c>
      <c r="G41" s="90" t="e">
        <f>_xlfn.SINGLE(INDEX('Evaluation Matrix Template 1'!#REF!,$A41))</f>
        <v>#REF!</v>
      </c>
      <c r="H41" s="90" t="e">
        <f>INDEX('Evaluation Matrix Template 1'!#REF!,$A41)</f>
        <v>#REF!</v>
      </c>
      <c r="K41" s="160"/>
      <c r="L41" s="100"/>
      <c r="M41" s="100"/>
      <c r="N41" s="100"/>
      <c r="Q41" s="148"/>
      <c r="R41" s="86"/>
      <c r="S41" s="86"/>
      <c r="V41" s="154" t="str">
        <f>$D41</f>
        <v>SUMMARY PROBLEM STATEMENT</v>
      </c>
      <c r="W41" s="82" t="e">
        <f>INDEX(#REF!,$A41)</f>
        <v>#REF!</v>
      </c>
      <c r="X41" s="82" t="e">
        <f>INDEX(#REF!,$A41)</f>
        <v>#REF!</v>
      </c>
      <c r="Y41" s="82" t="e">
        <f>INDEX(#REF!,$A41)</f>
        <v>#REF!</v>
      </c>
    </row>
    <row r="43" spans="1:26" ht="116.25" x14ac:dyDescent="0.3">
      <c r="C43" s="33"/>
      <c r="D43" s="188" t="s">
        <v>109</v>
      </c>
      <c r="E43" s="188" t="str">
        <f>E12</f>
        <v xml:space="preserve"> Do Nothing</v>
      </c>
      <c r="F43" s="188" t="str">
        <f>F12</f>
        <v xml:space="preserve">Alternative 1: On Existing Rail Bed (Salvage Rails and Dispose of Ties)
</v>
      </c>
      <c r="G43" s="188" t="e">
        <f>G12</f>
        <v>#REF!</v>
      </c>
      <c r="H43" s="188" t="e">
        <f>H12</f>
        <v>#REF!</v>
      </c>
      <c r="J43" s="33"/>
      <c r="K43" s="101"/>
      <c r="L43" s="101"/>
      <c r="M43" s="101"/>
      <c r="N43" s="101"/>
      <c r="P43" s="33"/>
      <c r="Q43" s="87"/>
      <c r="R43" s="87"/>
      <c r="S43" s="87"/>
      <c r="U43" s="33"/>
      <c r="V43" s="85" t="s">
        <v>109</v>
      </c>
      <c r="W43" s="85" t="e">
        <f>W12</f>
        <v>#REF!</v>
      </c>
      <c r="X43" s="85" t="e">
        <f>X12</f>
        <v>#REF!</v>
      </c>
      <c r="Y43" s="85" t="e">
        <f>Y12</f>
        <v>#REF!</v>
      </c>
    </row>
    <row r="44" spans="1:26" ht="26.25" x14ac:dyDescent="0.25">
      <c r="A44">
        <f>A41+3</f>
        <v>66</v>
      </c>
      <c r="D44" s="167" t="s">
        <v>133</v>
      </c>
      <c r="E44" s="168">
        <f>INDEX('Evaluation Matrix Template 1'!E$1:E$104,$A44)</f>
        <v>0</v>
      </c>
      <c r="F44" s="168">
        <f>INDEX('Evaluation Matrix Template 1'!F$1:F$104,$A44)</f>
        <v>0</v>
      </c>
      <c r="G44" s="168" t="e">
        <f>_xlfn.SINGLE(INDEX('Evaluation Matrix Template 1'!#REF!,$A44))</f>
        <v>#REF!</v>
      </c>
      <c r="H44" s="168" t="e">
        <f>INDEX('Evaluation Matrix Template 1'!#REF!,$A44)</f>
        <v>#REF!</v>
      </c>
      <c r="K44" s="161"/>
      <c r="L44" s="162"/>
      <c r="M44" s="162"/>
      <c r="N44" s="162"/>
      <c r="Q44" s="148"/>
      <c r="R44" s="151"/>
      <c r="S44" s="151"/>
      <c r="V44" s="155" t="str">
        <f>$D44</f>
        <v>OVERALL SUMMARY</v>
      </c>
      <c r="W44" s="157" t="e">
        <f>INDEX(#REF!,$A44)</f>
        <v>#REF!</v>
      </c>
      <c r="X44" s="157" t="e">
        <f>INDEX(#REF!,$A44)</f>
        <v>#REF!</v>
      </c>
      <c r="Y44" s="157" t="e">
        <f>INDEX(#REF!,$A44)</f>
        <v>#REF!</v>
      </c>
    </row>
    <row r="46" spans="1:26" x14ac:dyDescent="0.25">
      <c r="C46" s="97"/>
      <c r="D46" s="97"/>
      <c r="E46" s="99"/>
      <c r="F46" s="99"/>
      <c r="G46" s="99"/>
      <c r="H46" s="99"/>
      <c r="J46" s="97"/>
      <c r="K46" s="97"/>
      <c r="P46" s="97"/>
      <c r="Q46" s="97"/>
      <c r="R46" s="99"/>
      <c r="S46" s="99"/>
      <c r="U46" s="97"/>
      <c r="V46" s="97"/>
      <c r="W46" s="97"/>
      <c r="X46" s="97"/>
      <c r="Y46" s="97"/>
    </row>
    <row r="49" spans="1:25" ht="47.25" thickBot="1" x14ac:dyDescent="0.75">
      <c r="D49" s="76" t="s">
        <v>175</v>
      </c>
      <c r="K49" s="76"/>
      <c r="Q49" s="76"/>
      <c r="V49" s="76" t="s">
        <v>175</v>
      </c>
    </row>
    <row r="50" spans="1:25" ht="132" thickBot="1" x14ac:dyDescent="0.3">
      <c r="C50" s="94"/>
      <c r="D50" s="105" t="s">
        <v>109</v>
      </c>
      <c r="E50" s="123" t="str">
        <f>E2</f>
        <v xml:space="preserve"> Do Nothing</v>
      </c>
      <c r="F50" s="123" t="str">
        <f>F2</f>
        <v xml:space="preserve">Alternative 1: On Existing Rail Bed (Salvage Rails and Dispose of Ties)
</v>
      </c>
      <c r="G50" s="123" t="e">
        <f>G2</f>
        <v>#REF!</v>
      </c>
      <c r="H50" s="123" t="e">
        <f>H2</f>
        <v>#REF!</v>
      </c>
      <c r="J50" s="94"/>
      <c r="K50" s="105"/>
      <c r="L50" s="107"/>
      <c r="M50" s="107"/>
      <c r="N50" s="107"/>
      <c r="P50" s="94"/>
      <c r="Q50" s="105"/>
      <c r="R50" s="108"/>
      <c r="S50" s="108"/>
      <c r="U50" s="94"/>
      <c r="V50" s="105" t="s">
        <v>109</v>
      </c>
      <c r="W50" s="109" t="e">
        <f>W2</f>
        <v>#REF!</v>
      </c>
      <c r="X50" s="109" t="e">
        <f>X2</f>
        <v>#REF!</v>
      </c>
      <c r="Y50" s="109" t="e">
        <f>Y2</f>
        <v>#REF!</v>
      </c>
    </row>
    <row r="51" spans="1:25" ht="26.25" x14ac:dyDescent="0.25">
      <c r="A51">
        <v>86</v>
      </c>
      <c r="C51" s="94"/>
      <c r="D51" s="126" t="s">
        <v>114</v>
      </c>
      <c r="E51" s="129" t="str">
        <f>INDEX('Evaluation Matrix Template 1'!E$1:E$104,$A51)</f>
        <v xml:space="preserve"> Do Nothing</v>
      </c>
      <c r="F51" s="129" t="str">
        <f>INDEX('Evaluation Matrix Template 1'!F$1:F$104,$A51)</f>
        <v xml:space="preserve">Alternative 1: On Existing Rail Bed (Salvage Rails and Dispose of Ties)
</v>
      </c>
      <c r="G51" s="129" t="e">
        <f>_xlfn.SINGLE(INDEX('Evaluation Matrix Template 1'!#REF!,$A51))</f>
        <v>#REF!</v>
      </c>
      <c r="H51" s="129" t="e">
        <f>INDEX('Evaluation Matrix Template 1'!#REF!,$A51)</f>
        <v>#REF!</v>
      </c>
      <c r="J51" s="94"/>
      <c r="K51" s="126"/>
      <c r="L51" s="137"/>
      <c r="M51" s="137"/>
      <c r="N51" s="137"/>
      <c r="P51" s="94"/>
      <c r="Q51" s="126"/>
      <c r="R51" s="138"/>
      <c r="S51" s="138"/>
      <c r="U51" s="94"/>
      <c r="V51" s="126" t="str">
        <f t="shared" ref="V51:V56" si="4">$D51</f>
        <v>NATURAL ENVIRONMENT</v>
      </c>
      <c r="W51" s="139" t="e">
        <f>INDEX(#REF!,$A51)</f>
        <v>#REF!</v>
      </c>
      <c r="X51" s="139" t="e">
        <f>INDEX(#REF!,$A51)</f>
        <v>#REF!</v>
      </c>
      <c r="Y51" s="139" t="e">
        <f>INDEX(#REF!,$A51)</f>
        <v>#REF!</v>
      </c>
    </row>
    <row r="52" spans="1:25" ht="26.25" x14ac:dyDescent="0.25">
      <c r="A52">
        <f>A51+1</f>
        <v>87</v>
      </c>
      <c r="C52" s="94"/>
      <c r="D52" s="126" t="s">
        <v>138</v>
      </c>
      <c r="E52" s="125">
        <f>INDEX('Evaluation Matrix Template 1'!E$1:E$104,$A52)</f>
        <v>4</v>
      </c>
      <c r="F52" s="125">
        <f>INDEX('Evaluation Matrix Template 1'!F$1:F$104,$A52)</f>
        <v>3</v>
      </c>
      <c r="G52" s="125" t="e">
        <f>_xlfn.SINGLE(INDEX('Evaluation Matrix Template 1'!#REF!,$A52))</f>
        <v>#REF!</v>
      </c>
      <c r="H52" s="125" t="e">
        <f>INDEX('Evaluation Matrix Template 1'!#REF!,$A52)</f>
        <v>#REF!</v>
      </c>
      <c r="J52" s="94"/>
      <c r="K52" s="126"/>
      <c r="L52" s="133"/>
      <c r="M52" s="117"/>
      <c r="N52" s="117"/>
      <c r="P52" s="94"/>
      <c r="Q52" s="126"/>
      <c r="R52" s="120"/>
      <c r="S52" s="120"/>
      <c r="U52" s="94"/>
      <c r="V52" s="126" t="str">
        <f t="shared" si="4"/>
        <v>SOCIO-CULTURAL ENVIRONMENT</v>
      </c>
      <c r="W52" s="119" t="e">
        <f>INDEX(#REF!,$A52)</f>
        <v>#REF!</v>
      </c>
      <c r="X52" s="119" t="e">
        <f>INDEX(#REF!,$A52)</f>
        <v>#REF!</v>
      </c>
      <c r="Y52" s="119" t="e">
        <f>INDEX(#REF!,$A52)</f>
        <v>#REF!</v>
      </c>
    </row>
    <row r="53" spans="1:25" ht="26.25" x14ac:dyDescent="0.25">
      <c r="A53">
        <f>A52+1</f>
        <v>88</v>
      </c>
      <c r="D53" s="126" t="s">
        <v>126</v>
      </c>
      <c r="E53" s="125">
        <f>INDEX('Evaluation Matrix Template 1'!E$1:E$104,$A53)</f>
        <v>4</v>
      </c>
      <c r="F53" s="125">
        <f>INDEX('Evaluation Matrix Template 1'!F$1:F$104,$A53)</f>
        <v>3</v>
      </c>
      <c r="G53" s="125" t="e">
        <f>_xlfn.SINGLE(INDEX('Evaluation Matrix Template 1'!#REF!,$A53))</f>
        <v>#REF!</v>
      </c>
      <c r="H53" s="125" t="e">
        <f>INDEX('Evaluation Matrix Template 1'!#REF!,$A53)</f>
        <v>#REF!</v>
      </c>
      <c r="K53" s="126"/>
      <c r="L53" s="133"/>
      <c r="M53" s="117"/>
      <c r="N53" s="117"/>
      <c r="Q53" s="126"/>
      <c r="R53" s="120"/>
      <c r="S53" s="120"/>
      <c r="V53" s="126" t="str">
        <f t="shared" si="4"/>
        <v>FINANCIAL FACTORS</v>
      </c>
      <c r="W53" s="119" t="e">
        <f>INDEX(#REF!,$A53)</f>
        <v>#REF!</v>
      </c>
      <c r="X53" s="119" t="e">
        <f>INDEX(#REF!,$A53)</f>
        <v>#REF!</v>
      </c>
      <c r="Y53" s="119" t="e">
        <f>INDEX(#REF!,$A53)</f>
        <v>#REF!</v>
      </c>
    </row>
    <row r="54" spans="1:25" ht="26.25" x14ac:dyDescent="0.25">
      <c r="A54">
        <f>A53+1</f>
        <v>89</v>
      </c>
      <c r="D54" s="127" t="s">
        <v>127</v>
      </c>
      <c r="E54" s="125">
        <f>INDEX('Evaluation Matrix Template 1'!E$1:E$104,$A54)</f>
        <v>4</v>
      </c>
      <c r="F54" s="125">
        <f>INDEX('Evaluation Matrix Template 1'!F$1:F$104,$A54)</f>
        <v>3</v>
      </c>
      <c r="G54" s="125" t="e">
        <f>_xlfn.SINGLE(INDEX('Evaluation Matrix Template 1'!#REF!,$A54))</f>
        <v>#REF!</v>
      </c>
      <c r="H54" s="125" t="e">
        <f>INDEX('Evaluation Matrix Template 1'!#REF!,$A54)</f>
        <v>#REF!</v>
      </c>
      <c r="K54" s="127"/>
      <c r="L54" s="133"/>
      <c r="M54" s="117"/>
      <c r="N54" s="117"/>
      <c r="Q54" s="127"/>
      <c r="R54" s="120"/>
      <c r="S54" s="120"/>
      <c r="V54" s="127" t="str">
        <f t="shared" si="4"/>
        <v>TECHNICAL FACTORS</v>
      </c>
      <c r="W54" s="119" t="e">
        <f>INDEX(#REF!,$A54)</f>
        <v>#REF!</v>
      </c>
      <c r="X54" s="119" t="e">
        <f>INDEX(#REF!,$A54)</f>
        <v>#REF!</v>
      </c>
      <c r="Y54" s="119" t="e">
        <f>INDEX(#REF!,$A54)</f>
        <v>#REF!</v>
      </c>
    </row>
    <row r="55" spans="1:25" ht="27" thickBot="1" x14ac:dyDescent="0.3">
      <c r="A55">
        <f>A54+1</f>
        <v>90</v>
      </c>
      <c r="D55" s="127" t="s">
        <v>130</v>
      </c>
      <c r="E55" s="124">
        <f>INDEX('Evaluation Matrix Template 1'!E$1:E$104,$A55)</f>
        <v>4</v>
      </c>
      <c r="F55" s="124">
        <f>INDEX('Evaluation Matrix Template 1'!F$1:F$104,$A55)</f>
        <v>3</v>
      </c>
      <c r="G55" s="124" t="e">
        <f>_xlfn.SINGLE(INDEX('Evaluation Matrix Template 1'!#REF!,$A55))</f>
        <v>#REF!</v>
      </c>
      <c r="H55" s="124" t="e">
        <f>INDEX('Evaluation Matrix Template 1'!#REF!,$A55)</f>
        <v>#REF!</v>
      </c>
      <c r="K55" s="127"/>
      <c r="L55" s="134"/>
      <c r="M55" s="134"/>
      <c r="N55" s="134"/>
      <c r="Q55" s="127"/>
      <c r="R55" s="135"/>
      <c r="S55" s="135"/>
      <c r="V55" s="127" t="str">
        <f t="shared" si="4"/>
        <v>PROBLEM STATEMENT</v>
      </c>
      <c r="W55" s="136" t="e">
        <f>INDEX(#REF!,$A55)</f>
        <v>#REF!</v>
      </c>
      <c r="X55" s="136" t="e">
        <f>INDEX(#REF!,$A55)</f>
        <v>#REF!</v>
      </c>
      <c r="Y55" s="136" t="e">
        <f>INDEX(#REF!,$A55)</f>
        <v>#REF!</v>
      </c>
    </row>
    <row r="56" spans="1:25" ht="27.75" thickTop="1" thickBot="1" x14ac:dyDescent="0.3">
      <c r="D56" s="128" t="s">
        <v>133</v>
      </c>
      <c r="E56" s="113">
        <f>E44</f>
        <v>0</v>
      </c>
      <c r="F56" s="113">
        <f>F44</f>
        <v>0</v>
      </c>
      <c r="G56" s="113" t="e">
        <f>G44</f>
        <v>#REF!</v>
      </c>
      <c r="H56" s="113" t="e">
        <f>H44</f>
        <v>#REF!</v>
      </c>
      <c r="K56" s="128"/>
      <c r="L56" s="114"/>
      <c r="M56" s="114"/>
      <c r="N56" s="114"/>
      <c r="Q56" s="128"/>
      <c r="R56" s="115"/>
      <c r="S56" s="115"/>
      <c r="V56" s="128" t="str">
        <f t="shared" si="4"/>
        <v>OVERALL SUMMARY</v>
      </c>
      <c r="W56" s="116" t="e">
        <f>W44</f>
        <v>#REF!</v>
      </c>
      <c r="X56" s="116" t="e">
        <f>X44</f>
        <v>#REF!</v>
      </c>
      <c r="Y56" s="116" t="e">
        <f>Y44</f>
        <v>#REF!</v>
      </c>
    </row>
    <row r="58" spans="1:25" ht="15.75" thickBot="1" x14ac:dyDescent="0.3"/>
    <row r="59" spans="1:25" ht="78.75" x14ac:dyDescent="0.25">
      <c r="D59" s="98" t="s">
        <v>134</v>
      </c>
      <c r="E59" s="95" t="s">
        <v>142</v>
      </c>
      <c r="F59" s="95" t="s">
        <v>144</v>
      </c>
      <c r="G59" s="95"/>
      <c r="H59" s="95" t="s">
        <v>146</v>
      </c>
      <c r="I59" s="95" t="s">
        <v>148</v>
      </c>
      <c r="J59" s="96"/>
      <c r="K59" s="98"/>
      <c r="Q59" s="98"/>
      <c r="V59" s="98" t="s">
        <v>134</v>
      </c>
    </row>
    <row r="60" spans="1:25" ht="47.25" thickBot="1" x14ac:dyDescent="0.75">
      <c r="D60" s="77"/>
      <c r="E60" s="78" t="s">
        <v>118</v>
      </c>
      <c r="F60" s="78" t="s">
        <v>122</v>
      </c>
      <c r="G60" s="78"/>
      <c r="H60" s="78" t="s">
        <v>136</v>
      </c>
      <c r="I60" s="78" t="s">
        <v>117</v>
      </c>
      <c r="J60" s="79"/>
      <c r="K60" s="77"/>
      <c r="Q60" s="77"/>
      <c r="V60" s="77"/>
      <c r="X60" t="s">
        <v>176</v>
      </c>
    </row>
    <row r="66" spans="4:24" x14ac:dyDescent="0.25">
      <c r="D66" t="s">
        <v>177</v>
      </c>
      <c r="E66" s="19" t="str">
        <f>IF(E51=E10,"","WRONG")</f>
        <v/>
      </c>
      <c r="F66" s="19" t="str">
        <f>IF(F51=F10,"","WRONG")</f>
        <v/>
      </c>
      <c r="G66" s="19"/>
      <c r="H66" s="19" t="e">
        <f>IF(H51=H10,"","WRONG")</f>
        <v>#REF!</v>
      </c>
      <c r="L66" s="19"/>
      <c r="M66" s="19"/>
      <c r="N66" s="19"/>
      <c r="R66" s="19"/>
      <c r="S66" s="19"/>
      <c r="V66" t="s">
        <v>177</v>
      </c>
      <c r="W66" s="19" t="e">
        <f>IF(W51=W10,"","WRONG")</f>
        <v>#REF!</v>
      </c>
      <c r="X66" s="19" t="e">
        <f>IF(X51=X10,"","WRONG")</f>
        <v>#REF!</v>
      </c>
    </row>
    <row r="67" spans="4:24" x14ac:dyDescent="0.25">
      <c r="E67" s="19" t="str">
        <f>IF(E52=E23,"","WRONG")</f>
        <v/>
      </c>
      <c r="F67" s="19" t="str">
        <f>IF(F52=F23,"","WRONG")</f>
        <v>WRONG</v>
      </c>
      <c r="G67" s="19"/>
      <c r="H67" s="19" t="e">
        <f>IF(H52=H23,"","WRONG")</f>
        <v>#REF!</v>
      </c>
      <c r="L67" s="19"/>
      <c r="M67" s="19"/>
      <c r="N67" s="19"/>
      <c r="R67" s="19"/>
      <c r="S67" s="19"/>
      <c r="W67" s="19" t="e">
        <f>IF(W52=W23,"","WRONG")</f>
        <v>#REF!</v>
      </c>
      <c r="X67" s="19" t="e">
        <f>IF(X52=X23,"","WRONG")</f>
        <v>#REF!</v>
      </c>
    </row>
    <row r="68" spans="4:24" x14ac:dyDescent="0.25">
      <c r="E68" s="19" t="str">
        <f>IF(E53=E30,"","WRONG")</f>
        <v/>
      </c>
      <c r="F68" s="19" t="str">
        <f>IF(F53=F30,"","WRONG")</f>
        <v>WRONG</v>
      </c>
      <c r="G68" s="19"/>
      <c r="H68" s="19" t="e">
        <f>IF(H53=H30,"","WRONG")</f>
        <v>#REF!</v>
      </c>
      <c r="L68" s="19"/>
      <c r="M68" s="19"/>
      <c r="N68" s="19"/>
      <c r="R68" s="19"/>
      <c r="S68" s="19"/>
      <c r="W68" s="19" t="e">
        <f>IF(W53=W30,"","WRONG")</f>
        <v>#REF!</v>
      </c>
      <c r="X68" s="19" t="e">
        <f>IF(X53=X30,"","WRONG")</f>
        <v>#REF!</v>
      </c>
    </row>
    <row r="69" spans="4:24" x14ac:dyDescent="0.25">
      <c r="E69" s="19" t="str">
        <f>IF(E54=E37,"","WRONG")</f>
        <v>WRONG</v>
      </c>
      <c r="F69" s="19" t="str">
        <f>IF(F54=F37,"","WRONG")</f>
        <v>WRONG</v>
      </c>
      <c r="G69" s="19"/>
      <c r="H69" s="19" t="e">
        <f>IF(H54=H37,"","WRONG")</f>
        <v>#REF!</v>
      </c>
      <c r="L69" s="19"/>
      <c r="M69" s="19"/>
      <c r="N69" s="19"/>
      <c r="R69" s="19"/>
      <c r="S69" s="19"/>
      <c r="W69" s="19" t="e">
        <f>IF(W54=W37,"","WRONG")</f>
        <v>#REF!</v>
      </c>
      <c r="X69" s="19" t="e">
        <f>IF(X54=X37,"","WRONG")</f>
        <v>#REF!</v>
      </c>
    </row>
    <row r="70" spans="4:24" x14ac:dyDescent="0.25">
      <c r="E70" s="19" t="str">
        <f>IF(E55=E41,"","WRONG")</f>
        <v>WRONG</v>
      </c>
      <c r="F70" s="19" t="str">
        <f>IF(F55=F41,"","WRONG")</f>
        <v>WRONG</v>
      </c>
      <c r="G70" s="19"/>
      <c r="H70" s="19" t="e">
        <f>IF(H55=H41,"","WRONG")</f>
        <v>#REF!</v>
      </c>
      <c r="L70" s="19"/>
      <c r="M70" s="19"/>
      <c r="N70" s="19"/>
      <c r="R70" s="19"/>
      <c r="S70" s="19"/>
      <c r="W70" s="19" t="e">
        <f>IF(W55=W41,"","WRONG")</f>
        <v>#REF!</v>
      </c>
      <c r="X70" s="19" t="e">
        <f>IF(X55=X41,"","WRONG")</f>
        <v>#REF!</v>
      </c>
    </row>
  </sheetData>
  <conditionalFormatting sqref="H14:H22">
    <cfRule type="iconSet" priority="121">
      <iconSet iconSet="5Quarters" showValue="0">
        <cfvo type="percent" val="0"/>
        <cfvo type="num" val="0" gte="0"/>
        <cfvo type="num" val="1" gte="0"/>
        <cfvo type="num" val="2" gte="0"/>
        <cfvo type="num" val="3" gte="0"/>
      </iconSet>
    </cfRule>
  </conditionalFormatting>
  <conditionalFormatting sqref="L10:N10">
    <cfRule type="iconSet" priority="67">
      <iconSet iconSet="5Quarters" showValue="0">
        <cfvo type="percent" val="0"/>
        <cfvo type="num" val="1"/>
        <cfvo type="num" val="2"/>
        <cfvo type="num" val="3"/>
        <cfvo type="num" val="4"/>
      </iconSet>
    </cfRule>
  </conditionalFormatting>
  <conditionalFormatting sqref="W10:Y10">
    <cfRule type="iconSet" priority="65">
      <iconSet iconSet="5Quarters" showValue="0">
        <cfvo type="percent" val="0"/>
        <cfvo type="num" val="1"/>
        <cfvo type="num" val="2"/>
        <cfvo type="num" val="3"/>
        <cfvo type="num" val="4"/>
      </iconSet>
    </cfRule>
  </conditionalFormatting>
  <conditionalFormatting sqref="L23:N23">
    <cfRule type="iconSet" priority="61">
      <iconSet iconSet="5Quarters" showValue="0">
        <cfvo type="percent" val="0"/>
        <cfvo type="num" val="1"/>
        <cfvo type="num" val="2"/>
        <cfvo type="num" val="3"/>
        <cfvo type="num" val="4"/>
      </iconSet>
    </cfRule>
  </conditionalFormatting>
  <conditionalFormatting sqref="W23:Y23">
    <cfRule type="iconSet" priority="59">
      <iconSet iconSet="5Quarters" showValue="0">
        <cfvo type="percent" val="0"/>
        <cfvo type="num" val="1"/>
        <cfvo type="num" val="2"/>
        <cfvo type="num" val="3"/>
        <cfvo type="num" val="4"/>
      </iconSet>
    </cfRule>
  </conditionalFormatting>
  <conditionalFormatting sqref="L30:N30">
    <cfRule type="iconSet" priority="55">
      <iconSet iconSet="5Quarters" showValue="0">
        <cfvo type="percent" val="0"/>
        <cfvo type="num" val="1"/>
        <cfvo type="num" val="2"/>
        <cfvo type="num" val="3"/>
        <cfvo type="num" val="4"/>
      </iconSet>
    </cfRule>
  </conditionalFormatting>
  <conditionalFormatting sqref="W30:Y30">
    <cfRule type="iconSet" priority="53">
      <iconSet iconSet="5Quarters" showValue="0">
        <cfvo type="percent" val="0"/>
        <cfvo type="num" val="1"/>
        <cfvo type="num" val="2"/>
        <cfvo type="num" val="3"/>
        <cfvo type="num" val="4"/>
      </iconSet>
    </cfRule>
  </conditionalFormatting>
  <conditionalFormatting sqref="L37:N37">
    <cfRule type="iconSet" priority="49">
      <iconSet iconSet="5Quarters" showValue="0">
        <cfvo type="percent" val="0"/>
        <cfvo type="num" val="1"/>
        <cfvo type="num" val="2"/>
        <cfvo type="num" val="3"/>
        <cfvo type="num" val="4"/>
      </iconSet>
    </cfRule>
  </conditionalFormatting>
  <conditionalFormatting sqref="W37:Y37">
    <cfRule type="iconSet" priority="47">
      <iconSet iconSet="5Quarters" showValue="0">
        <cfvo type="percent" val="0"/>
        <cfvo type="num" val="1"/>
        <cfvo type="num" val="2"/>
        <cfvo type="num" val="3"/>
        <cfvo type="num" val="4"/>
      </iconSet>
    </cfRule>
  </conditionalFormatting>
  <conditionalFormatting sqref="L51:N51">
    <cfRule type="iconSet" priority="43">
      <iconSet iconSet="5Quarters" showValue="0">
        <cfvo type="percent" val="0"/>
        <cfvo type="num" val="1"/>
        <cfvo type="num" val="2"/>
        <cfvo type="num" val="3"/>
        <cfvo type="num" val="4"/>
      </iconSet>
    </cfRule>
  </conditionalFormatting>
  <conditionalFormatting sqref="W51:Y51">
    <cfRule type="iconSet" priority="41">
      <iconSet iconSet="5Quarters" showValue="0">
        <cfvo type="percent" val="0"/>
        <cfvo type="num" val="1"/>
        <cfvo type="num" val="2"/>
        <cfvo type="num" val="3"/>
        <cfvo type="num" val="4"/>
      </iconSet>
    </cfRule>
  </conditionalFormatting>
  <conditionalFormatting sqref="L52:L54">
    <cfRule type="iconSet" priority="40">
      <iconSet iconSet="5Quarters" showValue="0">
        <cfvo type="percent" val="0"/>
        <cfvo type="num" val="1"/>
        <cfvo type="num" val="2"/>
        <cfvo type="num" val="3"/>
        <cfvo type="num" val="4"/>
      </iconSet>
    </cfRule>
  </conditionalFormatting>
  <conditionalFormatting sqref="H14:H22 E14:F22">
    <cfRule type="iconSet" priority="737">
      <iconSet iconSet="5Quarters" showValue="0">
        <cfvo type="percent" val="0"/>
        <cfvo type="num" val="0" gte="0"/>
        <cfvo type="num" val="1" gte="0"/>
        <cfvo type="num" val="2" gte="0"/>
        <cfvo type="num" val="3" gte="0"/>
      </iconSet>
    </cfRule>
  </conditionalFormatting>
  <conditionalFormatting sqref="M52:N54 L55:N55">
    <cfRule type="iconSet" priority="759">
      <iconSet iconSet="5Quarters" showValue="0">
        <cfvo type="percent" val="0"/>
        <cfvo type="num" val="0" gte="0"/>
        <cfvo type="num" val="1" gte="0"/>
        <cfvo type="num" val="2" gte="0"/>
        <cfvo type="num" val="3" gte="0"/>
      </iconSet>
    </cfRule>
  </conditionalFormatting>
  <conditionalFormatting sqref="L27:N29">
    <cfRule type="iconSet" priority="765">
      <iconSet iconSet="5Quarters" showValue="0">
        <cfvo type="percent" val="0"/>
        <cfvo type="num" val="0" gte="0"/>
        <cfvo type="num" val="1" gte="0"/>
        <cfvo type="num" val="2" gte="0"/>
        <cfvo type="num" val="3" gte="0"/>
      </iconSet>
    </cfRule>
  </conditionalFormatting>
  <conditionalFormatting sqref="L34:N36">
    <cfRule type="iconSet" priority="766">
      <iconSet iconSet="5Quarters" showValue="0">
        <cfvo type="percent" val="0"/>
        <cfvo type="num" val="0" gte="0"/>
        <cfvo type="num" val="1" gte="0"/>
        <cfvo type="num" val="2" gte="0"/>
        <cfvo type="num" val="3" gte="0"/>
      </iconSet>
    </cfRule>
  </conditionalFormatting>
  <conditionalFormatting sqref="L14:N19">
    <cfRule type="iconSet" priority="767">
      <iconSet iconSet="5Quarters" showValue="0">
        <cfvo type="percent" val="0"/>
        <cfvo type="num" val="0" gte="0"/>
        <cfvo type="num" val="1" gte="0"/>
        <cfvo type="num" val="2" gte="0"/>
        <cfvo type="num" val="3" gte="0"/>
      </iconSet>
    </cfRule>
  </conditionalFormatting>
  <conditionalFormatting sqref="W52:Y55">
    <cfRule type="iconSet" priority="778">
      <iconSet iconSet="5Quarters" showValue="0">
        <cfvo type="percent" val="0"/>
        <cfvo type="num" val="0" gte="0"/>
        <cfvo type="num" val="1" gte="0"/>
        <cfvo type="num" val="2" gte="0"/>
        <cfvo type="num" val="3" gte="0"/>
      </iconSet>
    </cfRule>
  </conditionalFormatting>
  <conditionalFormatting sqref="W14:Y19">
    <cfRule type="iconSet" priority="780">
      <iconSet iconSet="5Quarters" showValue="0">
        <cfvo type="percent" val="0"/>
        <cfvo type="num" val="0" gte="0"/>
        <cfvo type="num" val="1" gte="0"/>
        <cfvo type="num" val="2" gte="0"/>
        <cfvo type="num" val="3" gte="0"/>
      </iconSet>
    </cfRule>
  </conditionalFormatting>
  <conditionalFormatting sqref="W27:Y29">
    <cfRule type="iconSet" priority="781">
      <iconSet iconSet="5Quarters" showValue="0">
        <cfvo type="percent" val="0"/>
        <cfvo type="num" val="0" gte="0"/>
        <cfvo type="num" val="1" gte="0"/>
        <cfvo type="num" val="2" gte="0"/>
        <cfvo type="num" val="3" gte="0"/>
      </iconSet>
    </cfRule>
  </conditionalFormatting>
  <conditionalFormatting sqref="W34:Y36">
    <cfRule type="iconSet" priority="782">
      <iconSet iconSet="5Quarters" showValue="0">
        <cfvo type="percent" val="0"/>
        <cfvo type="num" val="0" gte="0"/>
        <cfvo type="num" val="1" gte="0"/>
        <cfvo type="num" val="2" gte="0"/>
        <cfvo type="num" val="3" gte="0"/>
      </iconSet>
    </cfRule>
  </conditionalFormatting>
  <conditionalFormatting sqref="R10">
    <cfRule type="iconSet" priority="810">
      <iconSet iconSet="5Quarters" showValue="0">
        <cfvo type="percent" val="0"/>
        <cfvo type="num" val="1"/>
        <cfvo type="num" val="2"/>
        <cfvo type="num" val="3"/>
        <cfvo type="num" val="4"/>
      </iconSet>
    </cfRule>
  </conditionalFormatting>
  <conditionalFormatting sqref="R23">
    <cfRule type="iconSet" priority="812">
      <iconSet iconSet="5Quarters" showValue="0">
        <cfvo type="percent" val="0"/>
        <cfvo type="num" val="1"/>
        <cfvo type="num" val="2"/>
        <cfvo type="num" val="3"/>
        <cfvo type="num" val="4"/>
      </iconSet>
    </cfRule>
  </conditionalFormatting>
  <conditionalFormatting sqref="R30">
    <cfRule type="iconSet" priority="814">
      <iconSet iconSet="5Quarters" showValue="0">
        <cfvo type="percent" val="0"/>
        <cfvo type="num" val="1"/>
        <cfvo type="num" val="2"/>
        <cfvo type="num" val="3"/>
        <cfvo type="num" val="4"/>
      </iconSet>
    </cfRule>
  </conditionalFormatting>
  <conditionalFormatting sqref="R37">
    <cfRule type="iconSet" priority="816">
      <iconSet iconSet="5Quarters" showValue="0">
        <cfvo type="percent" val="0"/>
        <cfvo type="num" val="1"/>
        <cfvo type="num" val="2"/>
        <cfvo type="num" val="3"/>
        <cfvo type="num" val="4"/>
      </iconSet>
    </cfRule>
  </conditionalFormatting>
  <conditionalFormatting sqref="R51">
    <cfRule type="iconSet" priority="818">
      <iconSet iconSet="5Quarters" showValue="0">
        <cfvo type="percent" val="0"/>
        <cfvo type="num" val="1"/>
        <cfvo type="num" val="2"/>
        <cfvo type="num" val="3"/>
        <cfvo type="num" val="4"/>
      </iconSet>
    </cfRule>
  </conditionalFormatting>
  <conditionalFormatting sqref="R14:R19">
    <cfRule type="iconSet" priority="822">
      <iconSet iconSet="5Quarters" showValue="0">
        <cfvo type="percent" val="0"/>
        <cfvo type="num" val="0" gte="0"/>
        <cfvo type="num" val="1" gte="0"/>
        <cfvo type="num" val="2" gte="0"/>
        <cfvo type="num" val="3" gte="0"/>
      </iconSet>
    </cfRule>
  </conditionalFormatting>
  <conditionalFormatting sqref="R27:R29">
    <cfRule type="iconSet" priority="824">
      <iconSet iconSet="5Quarters" showValue="0">
        <cfvo type="percent" val="0"/>
        <cfvo type="num" val="0" gte="0"/>
        <cfvo type="num" val="1" gte="0"/>
        <cfvo type="num" val="2" gte="0"/>
        <cfvo type="num" val="3" gte="0"/>
      </iconSet>
    </cfRule>
  </conditionalFormatting>
  <conditionalFormatting sqref="R34:R36">
    <cfRule type="iconSet" priority="826">
      <iconSet iconSet="5Quarters" showValue="0">
        <cfvo type="percent" val="0"/>
        <cfvo type="num" val="0" gte="0"/>
        <cfvo type="num" val="1" gte="0"/>
        <cfvo type="num" val="2" gte="0"/>
        <cfvo type="num" val="3" gte="0"/>
      </iconSet>
    </cfRule>
  </conditionalFormatting>
  <conditionalFormatting sqref="R52:R55">
    <cfRule type="iconSet" priority="828">
      <iconSet iconSet="5Quarters" showValue="0">
        <cfvo type="percent" val="0"/>
        <cfvo type="num" val="0" gte="0"/>
        <cfvo type="num" val="1" gte="0"/>
        <cfvo type="num" val="2" gte="0"/>
        <cfvo type="num" val="3" gte="0"/>
      </iconSet>
    </cfRule>
  </conditionalFormatting>
  <conditionalFormatting sqref="S10">
    <cfRule type="iconSet" priority="30">
      <iconSet iconSet="5Quarters" showValue="0">
        <cfvo type="percent" val="0"/>
        <cfvo type="num" val="1"/>
        <cfvo type="num" val="2"/>
        <cfvo type="num" val="3"/>
        <cfvo type="num" val="4"/>
      </iconSet>
    </cfRule>
  </conditionalFormatting>
  <conditionalFormatting sqref="S23">
    <cfRule type="iconSet" priority="31">
      <iconSet iconSet="5Quarters" showValue="0">
        <cfvo type="percent" val="0"/>
        <cfvo type="num" val="1"/>
        <cfvo type="num" val="2"/>
        <cfvo type="num" val="3"/>
        <cfvo type="num" val="4"/>
      </iconSet>
    </cfRule>
  </conditionalFormatting>
  <conditionalFormatting sqref="S30">
    <cfRule type="iconSet" priority="32">
      <iconSet iconSet="5Quarters" showValue="0">
        <cfvo type="percent" val="0"/>
        <cfvo type="num" val="1"/>
        <cfvo type="num" val="2"/>
        <cfvo type="num" val="3"/>
        <cfvo type="num" val="4"/>
      </iconSet>
    </cfRule>
  </conditionalFormatting>
  <conditionalFormatting sqref="S37">
    <cfRule type="iconSet" priority="33">
      <iconSet iconSet="5Quarters" showValue="0">
        <cfvo type="percent" val="0"/>
        <cfvo type="num" val="1"/>
        <cfvo type="num" val="2"/>
        <cfvo type="num" val="3"/>
        <cfvo type="num" val="4"/>
      </iconSet>
    </cfRule>
  </conditionalFormatting>
  <conditionalFormatting sqref="S51">
    <cfRule type="iconSet" priority="34">
      <iconSet iconSet="5Quarters" showValue="0">
        <cfvo type="percent" val="0"/>
        <cfvo type="num" val="1"/>
        <cfvo type="num" val="2"/>
        <cfvo type="num" val="3"/>
        <cfvo type="num" val="4"/>
      </iconSet>
    </cfRule>
  </conditionalFormatting>
  <conditionalFormatting sqref="S14:S19">
    <cfRule type="iconSet" priority="36">
      <iconSet iconSet="5Quarters" showValue="0">
        <cfvo type="percent" val="0"/>
        <cfvo type="num" val="0" gte="0"/>
        <cfvo type="num" val="1" gte="0"/>
        <cfvo type="num" val="2" gte="0"/>
        <cfvo type="num" val="3" gte="0"/>
      </iconSet>
    </cfRule>
  </conditionalFormatting>
  <conditionalFormatting sqref="S27:S29">
    <cfRule type="iconSet" priority="37">
      <iconSet iconSet="5Quarters" showValue="0">
        <cfvo type="percent" val="0"/>
        <cfvo type="num" val="0" gte="0"/>
        <cfvo type="num" val="1" gte="0"/>
        <cfvo type="num" val="2" gte="0"/>
        <cfvo type="num" val="3" gte="0"/>
      </iconSet>
    </cfRule>
  </conditionalFormatting>
  <conditionalFormatting sqref="S34:S36">
    <cfRule type="iconSet" priority="38">
      <iconSet iconSet="5Quarters" showValue="0">
        <cfvo type="percent" val="0"/>
        <cfvo type="num" val="0" gte="0"/>
        <cfvo type="num" val="1" gte="0"/>
        <cfvo type="num" val="2" gte="0"/>
        <cfvo type="num" val="3" gte="0"/>
      </iconSet>
    </cfRule>
  </conditionalFormatting>
  <conditionalFormatting sqref="S52:S55">
    <cfRule type="iconSet" priority="39">
      <iconSet iconSet="5Quarters" showValue="0">
        <cfvo type="percent" val="0"/>
        <cfvo type="num" val="0" gte="0"/>
        <cfvo type="num" val="1" gte="0"/>
        <cfvo type="num" val="2" gte="0"/>
        <cfvo type="num" val="3" gte="0"/>
      </iconSet>
    </cfRule>
  </conditionalFormatting>
  <conditionalFormatting sqref="H4:H9">
    <cfRule type="iconSet" priority="829">
      <iconSet iconSet="5Quarters" showValue="0">
        <cfvo type="percent" val="0"/>
        <cfvo type="num" val="0" gte="0"/>
        <cfvo type="num" val="1" gte="0"/>
        <cfvo type="num" val="2" gte="0"/>
        <cfvo type="num" val="3" gte="0"/>
      </iconSet>
    </cfRule>
  </conditionalFormatting>
  <conditionalFormatting sqref="L20:N20">
    <cfRule type="iconSet" priority="19">
      <iconSet iconSet="5Quarters" showValue="0">
        <cfvo type="percent" val="0"/>
        <cfvo type="num" val="0" gte="0"/>
        <cfvo type="num" val="1" gte="0"/>
        <cfvo type="num" val="2" gte="0"/>
        <cfvo type="num" val="3" gte="0"/>
      </iconSet>
    </cfRule>
  </conditionalFormatting>
  <conditionalFormatting sqref="W20:Y20">
    <cfRule type="iconSet" priority="20">
      <iconSet iconSet="5Quarters" showValue="0">
        <cfvo type="percent" val="0"/>
        <cfvo type="num" val="0" gte="0"/>
        <cfvo type="num" val="1" gte="0"/>
        <cfvo type="num" val="2" gte="0"/>
        <cfvo type="num" val="3" gte="0"/>
      </iconSet>
    </cfRule>
  </conditionalFormatting>
  <conditionalFormatting sqref="R20">
    <cfRule type="iconSet" priority="21">
      <iconSet iconSet="5Quarters" showValue="0">
        <cfvo type="percent" val="0"/>
        <cfvo type="num" val="0" gte="0"/>
        <cfvo type="num" val="1" gte="0"/>
        <cfvo type="num" val="2" gte="0"/>
        <cfvo type="num" val="3" gte="0"/>
      </iconSet>
    </cfRule>
  </conditionalFormatting>
  <conditionalFormatting sqref="S20">
    <cfRule type="iconSet" priority="16">
      <iconSet iconSet="5Quarters" showValue="0">
        <cfvo type="percent" val="0"/>
        <cfvo type="num" val="0" gte="0"/>
        <cfvo type="num" val="1" gte="0"/>
        <cfvo type="num" val="2" gte="0"/>
        <cfvo type="num" val="3" gte="0"/>
      </iconSet>
    </cfRule>
  </conditionalFormatting>
  <conditionalFormatting sqref="L21:N21">
    <cfRule type="iconSet" priority="13">
      <iconSet iconSet="5Quarters" showValue="0">
        <cfvo type="percent" val="0"/>
        <cfvo type="num" val="0" gte="0"/>
        <cfvo type="num" val="1" gte="0"/>
        <cfvo type="num" val="2" gte="0"/>
        <cfvo type="num" val="3" gte="0"/>
      </iconSet>
    </cfRule>
  </conditionalFormatting>
  <conditionalFormatting sqref="W21:Y21">
    <cfRule type="iconSet" priority="14">
      <iconSet iconSet="5Quarters" showValue="0">
        <cfvo type="percent" val="0"/>
        <cfvo type="num" val="0" gte="0"/>
        <cfvo type="num" val="1" gte="0"/>
        <cfvo type="num" val="2" gte="0"/>
        <cfvo type="num" val="3" gte="0"/>
      </iconSet>
    </cfRule>
  </conditionalFormatting>
  <conditionalFormatting sqref="R21">
    <cfRule type="iconSet" priority="15">
      <iconSet iconSet="5Quarters" showValue="0">
        <cfvo type="percent" val="0"/>
        <cfvo type="num" val="0" gte="0"/>
        <cfvo type="num" val="1" gte="0"/>
        <cfvo type="num" val="2" gte="0"/>
        <cfvo type="num" val="3" gte="0"/>
      </iconSet>
    </cfRule>
  </conditionalFormatting>
  <conditionalFormatting sqref="S21">
    <cfRule type="iconSet" priority="10">
      <iconSet iconSet="5Quarters" showValue="0">
        <cfvo type="percent" val="0"/>
        <cfvo type="num" val="0" gte="0"/>
        <cfvo type="num" val="1" gte="0"/>
        <cfvo type="num" val="2" gte="0"/>
        <cfvo type="num" val="3" gte="0"/>
      </iconSet>
    </cfRule>
  </conditionalFormatting>
  <conditionalFormatting sqref="L22:N22">
    <cfRule type="iconSet" priority="7">
      <iconSet iconSet="5Quarters" showValue="0">
        <cfvo type="percent" val="0"/>
        <cfvo type="num" val="0" gte="0"/>
        <cfvo type="num" val="1" gte="0"/>
        <cfvo type="num" val="2" gte="0"/>
        <cfvo type="num" val="3" gte="0"/>
      </iconSet>
    </cfRule>
  </conditionalFormatting>
  <conditionalFormatting sqref="W22:Y22">
    <cfRule type="iconSet" priority="8">
      <iconSet iconSet="5Quarters" showValue="0">
        <cfvo type="percent" val="0"/>
        <cfvo type="num" val="0" gte="0"/>
        <cfvo type="num" val="1" gte="0"/>
        <cfvo type="num" val="2" gte="0"/>
        <cfvo type="num" val="3" gte="0"/>
      </iconSet>
    </cfRule>
  </conditionalFormatting>
  <conditionalFormatting sqref="R22">
    <cfRule type="iconSet" priority="9">
      <iconSet iconSet="5Quarters" showValue="0">
        <cfvo type="percent" val="0"/>
        <cfvo type="num" val="0" gte="0"/>
        <cfvo type="num" val="1" gte="0"/>
        <cfvo type="num" val="2" gte="0"/>
        <cfvo type="num" val="3" gte="0"/>
      </iconSet>
    </cfRule>
  </conditionalFormatting>
  <conditionalFormatting sqref="S22">
    <cfRule type="iconSet" priority="4">
      <iconSet iconSet="5Quarters" showValue="0">
        <cfvo type="percent" val="0"/>
        <cfvo type="num" val="0" gte="0"/>
        <cfvo type="num" val="1" gte="0"/>
        <cfvo type="num" val="2" gte="0"/>
        <cfvo type="num" val="3" gte="0"/>
      </iconSet>
    </cfRule>
  </conditionalFormatting>
  <conditionalFormatting sqref="L4:N9">
    <cfRule type="iconSet" priority="835">
      <iconSet iconSet="5Quarters" showValue="0">
        <cfvo type="percent" val="0"/>
        <cfvo type="num" val="0" gte="0"/>
        <cfvo type="num" val="1" gte="0"/>
        <cfvo type="num" val="2" gte="0"/>
        <cfvo type="num" val="3" gte="0"/>
      </iconSet>
    </cfRule>
  </conditionalFormatting>
  <conditionalFormatting sqref="W4:Y9">
    <cfRule type="iconSet" priority="836">
      <iconSet iconSet="5Quarters" showValue="0">
        <cfvo type="percent" val="0"/>
        <cfvo type="num" val="0" gte="0"/>
        <cfvo type="num" val="1" gte="0"/>
        <cfvo type="num" val="2" gte="0"/>
        <cfvo type="num" val="3" gte="0"/>
      </iconSet>
    </cfRule>
  </conditionalFormatting>
  <conditionalFormatting sqref="R4:R9">
    <cfRule type="iconSet" priority="837">
      <iconSet iconSet="5Quarters" showValue="0">
        <cfvo type="percent" val="0"/>
        <cfvo type="num" val="0" gte="0"/>
        <cfvo type="num" val="1" gte="0"/>
        <cfvo type="num" val="2" gte="0"/>
        <cfvo type="num" val="3" gte="0"/>
      </iconSet>
    </cfRule>
  </conditionalFormatting>
  <conditionalFormatting sqref="S4:S9">
    <cfRule type="iconSet" priority="838">
      <iconSet iconSet="5Quarters" showValue="0">
        <cfvo type="percent" val="0"/>
        <cfvo type="num" val="0" gte="0"/>
        <cfvo type="num" val="1" gte="0"/>
        <cfvo type="num" val="2" gte="0"/>
        <cfvo type="num" val="3" gte="0"/>
      </iconSet>
    </cfRule>
  </conditionalFormatting>
  <conditionalFormatting sqref="G14:G22">
    <cfRule type="iconSet" priority="3">
      <iconSet iconSet="5Quarters" showValue="0">
        <cfvo type="percent" val="0"/>
        <cfvo type="num" val="0" gte="0"/>
        <cfvo type="num" val="1" gte="0"/>
        <cfvo type="num" val="2" gte="0"/>
        <cfvo type="num" val="3" gte="0"/>
      </iconSet>
    </cfRule>
  </conditionalFormatting>
  <conditionalFormatting sqref="E23:H23 E30:H30 E37:H37">
    <cfRule type="iconSet" priority="997">
      <iconSet iconSet="5Quarters" showValue="0">
        <cfvo type="percent" val="0"/>
        <cfvo type="num" val="1"/>
        <cfvo type="num" val="2"/>
        <cfvo type="num" val="3"/>
        <cfvo type="num" val="4"/>
      </iconSet>
    </cfRule>
  </conditionalFormatting>
  <conditionalFormatting sqref="E51:H54">
    <cfRule type="iconSet" priority="1003">
      <iconSet iconSet="5Quarters" showValue="0">
        <cfvo type="percent" val="0"/>
        <cfvo type="num" val="1"/>
        <cfvo type="num" val="2"/>
        <cfvo type="num" val="3"/>
        <cfvo type="num" val="4"/>
      </iconSet>
    </cfRule>
  </conditionalFormatting>
  <conditionalFormatting sqref="E55:H55">
    <cfRule type="iconSet" priority="1006">
      <iconSet iconSet="5Quarters" showValue="0">
        <cfvo type="percent" val="0"/>
        <cfvo type="num" val="0" gte="0"/>
        <cfvo type="num" val="1" gte="0"/>
        <cfvo type="num" val="2" gte="0"/>
        <cfvo type="num" val="3" gte="0"/>
      </iconSet>
    </cfRule>
  </conditionalFormatting>
  <conditionalFormatting sqref="E27:H29">
    <cfRule type="iconSet" priority="1008">
      <iconSet iconSet="5Quarters" showValue="0">
        <cfvo type="percent" val="0"/>
        <cfvo type="num" val="0" gte="0"/>
        <cfvo type="num" val="1" gte="0"/>
        <cfvo type="num" val="2" gte="0"/>
        <cfvo type="num" val="3" gte="0"/>
      </iconSet>
    </cfRule>
  </conditionalFormatting>
  <conditionalFormatting sqref="E34:H36">
    <cfRule type="iconSet" priority="1010">
      <iconSet iconSet="5Quarters" showValue="0">
        <cfvo type="percent" val="0"/>
        <cfvo type="num" val="0" gte="0"/>
        <cfvo type="num" val="1" gte="0"/>
        <cfvo type="num" val="2" gte="0"/>
        <cfvo type="num" val="3" gte="0"/>
      </iconSet>
    </cfRule>
  </conditionalFormatting>
  <conditionalFormatting sqref="E4:H9">
    <cfRule type="iconSet" priority="1013">
      <iconSet iconSet="5Quarters" showValue="0">
        <cfvo type="percent" val="0"/>
        <cfvo type="num" val="0" gte="0"/>
        <cfvo type="num" val="1" gte="0"/>
        <cfvo type="num" val="2" gte="0"/>
        <cfvo type="num" val="3" gte="0"/>
      </iconSet>
    </cfRule>
  </conditionalFormatting>
  <conditionalFormatting sqref="E10:H10">
    <cfRule type="iconSet" priority="1015">
      <iconSet iconSet="5Quarters" showValue="0">
        <cfvo type="percent" val="0"/>
        <cfvo type="num" val="1"/>
        <cfvo type="num" val="2"/>
        <cfvo type="num" val="3"/>
        <cfvo type="num" val="4"/>
      </iconSet>
    </cfRule>
  </conditionalFormatting>
  <pageMargins left="0.7" right="0.7" top="0.75" bottom="0.75" header="0.3" footer="0.3"/>
  <pageSetup paperSize="17" scale="24" orientation="landscape" horizontalDpi="1200" verticalDpi="1200" r:id="rId1"/>
  <cellWatches>
    <cellWatch r="E2"/>
    <cellWatch r="F2"/>
    <cellWatch r="H2"/>
    <cellWatch r="E3"/>
    <cellWatch r="F3"/>
    <cellWatch r="H3"/>
    <cellWatch r="E4"/>
    <cellWatch r="F4"/>
    <cellWatch r="H4"/>
    <cellWatch r="E5"/>
    <cellWatch r="F5"/>
    <cellWatch r="H5"/>
    <cellWatch r="E6"/>
    <cellWatch r="F6"/>
    <cellWatch r="H6"/>
    <cellWatch r="E7"/>
    <cellWatch r="F7"/>
    <cellWatch r="H7"/>
    <cellWatch r="E10"/>
    <cellWatch r="F10"/>
    <cellWatch r="H10"/>
    <cellWatch r="E11"/>
    <cellWatch r="F11"/>
    <cellWatch r="H11"/>
    <cellWatch r="E12"/>
    <cellWatch r="F12"/>
    <cellWatch r="H12"/>
    <cellWatch r="E13"/>
    <cellWatch r="F13"/>
    <cellWatch r="H13"/>
    <cellWatch r="E14"/>
    <cellWatch r="F14"/>
    <cellWatch r="H14"/>
    <cellWatch r="E15"/>
    <cellWatch r="F15"/>
    <cellWatch r="H15"/>
    <cellWatch r="E16"/>
    <cellWatch r="F16"/>
    <cellWatch r="H16"/>
    <cellWatch r="E17"/>
    <cellWatch r="F17"/>
    <cellWatch r="H17"/>
    <cellWatch r="E18"/>
    <cellWatch r="F18"/>
    <cellWatch r="H18"/>
    <cellWatch r="E19"/>
    <cellWatch r="F19"/>
    <cellWatch r="H19"/>
    <cellWatch r="E23"/>
    <cellWatch r="F23"/>
    <cellWatch r="H23"/>
    <cellWatch r="E24"/>
    <cellWatch r="F24"/>
    <cellWatch r="H24"/>
    <cellWatch r="E25"/>
    <cellWatch r="F25"/>
    <cellWatch r="H25"/>
    <cellWatch r="E26"/>
    <cellWatch r="F26"/>
    <cellWatch r="H26"/>
    <cellWatch r="E27"/>
    <cellWatch r="F27"/>
    <cellWatch r="H27"/>
    <cellWatch r="E28"/>
    <cellWatch r="F28"/>
    <cellWatch r="H28"/>
    <cellWatch r="E29"/>
    <cellWatch r="F29"/>
    <cellWatch r="H29"/>
    <cellWatch r="E30"/>
    <cellWatch r="F30"/>
    <cellWatch r="H30"/>
    <cellWatch r="E31"/>
    <cellWatch r="F31"/>
    <cellWatch r="H31"/>
    <cellWatch r="E32"/>
    <cellWatch r="F32"/>
    <cellWatch r="H32"/>
    <cellWatch r="E33"/>
    <cellWatch r="F33"/>
    <cellWatch r="H33"/>
    <cellWatch r="E34"/>
    <cellWatch r="F34"/>
    <cellWatch r="H34"/>
    <cellWatch r="E35"/>
    <cellWatch r="F35"/>
    <cellWatch r="H35"/>
    <cellWatch r="E36"/>
    <cellWatch r="F36"/>
    <cellWatch r="H36"/>
    <cellWatch r="E37"/>
    <cellWatch r="F37"/>
    <cellWatch r="H37"/>
    <cellWatch r="E38"/>
    <cellWatch r="F38"/>
    <cellWatch r="H38"/>
    <cellWatch r="E39"/>
    <cellWatch r="F39"/>
    <cellWatch r="H39"/>
    <cellWatch r="E41"/>
    <cellWatch r="F41"/>
    <cellWatch r="H41"/>
    <cellWatch r="E42"/>
    <cellWatch r="F42"/>
    <cellWatch r="H42"/>
    <cellWatch r="E43"/>
    <cellWatch r="F43"/>
    <cellWatch r="H43"/>
    <cellWatch r="E44"/>
    <cellWatch r="F44"/>
    <cellWatch r="H44"/>
  </cellWatch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O53"/>
  <sheetViews>
    <sheetView zoomScale="40" zoomScaleNormal="40" workbookViewId="0">
      <selection activeCell="D2" sqref="D2"/>
    </sheetView>
  </sheetViews>
  <sheetFormatPr defaultColWidth="9.140625" defaultRowHeight="15" x14ac:dyDescent="0.25"/>
  <cols>
    <col min="3" max="3" width="83.7109375" customWidth="1"/>
    <col min="4" max="15" width="34.5703125" customWidth="1"/>
  </cols>
  <sheetData>
    <row r="1" spans="1:15" ht="29.25" thickBot="1" x14ac:dyDescent="0.5">
      <c r="D1" s="320" t="e">
        <f>#REF!</f>
        <v>#REF!</v>
      </c>
      <c r="E1" s="321"/>
      <c r="F1" s="321"/>
      <c r="G1" s="321"/>
      <c r="H1" s="322" t="e">
        <f>#REF!</f>
        <v>#REF!</v>
      </c>
      <c r="I1" s="323"/>
      <c r="J1" s="323"/>
      <c r="K1" s="323"/>
      <c r="L1" s="324" t="e">
        <f>#REF!</f>
        <v>#REF!</v>
      </c>
      <c r="M1" s="325"/>
      <c r="N1" s="325"/>
      <c r="O1" s="325"/>
    </row>
    <row r="2" spans="1:15" ht="18.75" x14ac:dyDescent="0.3">
      <c r="A2">
        <v>2</v>
      </c>
      <c r="B2" s="33"/>
      <c r="C2" s="37" t="s">
        <v>109</v>
      </c>
      <c r="D2" s="88" t="e">
        <f>INDEX(#REF!,$A2)</f>
        <v>#REF!</v>
      </c>
      <c r="E2" s="88" t="e">
        <f>INDEX(#REF!,$A2)</f>
        <v>#REF!</v>
      </c>
      <c r="F2" s="88" t="e">
        <f>INDEX(#REF!,$A2)</f>
        <v>#REF!</v>
      </c>
      <c r="G2" s="88" t="e">
        <f>INDEX(#REF!,$A2)</f>
        <v>#REF!</v>
      </c>
      <c r="H2" s="104" t="e">
        <f>INDEX(#REF!,$A2)</f>
        <v>#REF!</v>
      </c>
      <c r="I2" s="104" t="e">
        <f>INDEX(#REF!,$A2)</f>
        <v>#REF!</v>
      </c>
      <c r="J2" s="104" t="e">
        <f>INDEX(#REF!,$A2)</f>
        <v>#REF!</v>
      </c>
      <c r="K2" s="104" t="e">
        <f>INDEX(#REF!,$A2)</f>
        <v>#REF!</v>
      </c>
      <c r="L2" s="84" t="e">
        <f>INDEX(#REF!,$A2)</f>
        <v>#REF!</v>
      </c>
      <c r="M2" s="84" t="e">
        <f>INDEX(#REF!,$A2)</f>
        <v>#REF!</v>
      </c>
      <c r="N2" s="84" t="e">
        <f>INDEX(#REF!,$A2)</f>
        <v>#REF!</v>
      </c>
      <c r="O2" s="84" t="e">
        <f>INDEX(#REF!,$A2)</f>
        <v>#REF!</v>
      </c>
    </row>
    <row r="3" spans="1:15" ht="18.75" x14ac:dyDescent="0.25">
      <c r="B3" s="31" t="s">
        <v>17</v>
      </c>
      <c r="C3" s="48" t="s">
        <v>114</v>
      </c>
      <c r="D3" s="89"/>
      <c r="E3" s="89"/>
      <c r="F3" s="89"/>
      <c r="G3" s="89"/>
      <c r="H3" s="102"/>
      <c r="I3" s="102"/>
      <c r="J3" s="102"/>
      <c r="K3" s="102"/>
      <c r="L3" s="83"/>
      <c r="M3" s="83"/>
      <c r="N3" s="83"/>
      <c r="O3" s="83"/>
    </row>
    <row r="4" spans="1:15" ht="23.25" x14ac:dyDescent="0.25">
      <c r="A4">
        <v>5</v>
      </c>
      <c r="B4" s="45">
        <v>1</v>
      </c>
      <c r="C4" s="46" t="e">
        <f>INDEX(#REF!,$A4-1)</f>
        <v>#REF!</v>
      </c>
      <c r="D4" s="118" t="e">
        <f>INDEX(#REF!,$A4)</f>
        <v>#REF!</v>
      </c>
      <c r="E4" s="118" t="e">
        <f>INDEX(#REF!,$A4)</f>
        <v>#REF!</v>
      </c>
      <c r="F4" s="118" t="e">
        <f>INDEX(#REF!,$A4)</f>
        <v>#REF!</v>
      </c>
      <c r="G4" s="118" t="e">
        <f>INDEX(#REF!,$A4)</f>
        <v>#REF!</v>
      </c>
      <c r="H4" s="117" t="e">
        <f>INDEX(#REF!,$A4)</f>
        <v>#REF!</v>
      </c>
      <c r="I4" s="117" t="e">
        <f>INDEX(#REF!,$A4)</f>
        <v>#REF!</v>
      </c>
      <c r="J4" s="117" t="e">
        <f>INDEX(#REF!,$A4)</f>
        <v>#REF!</v>
      </c>
      <c r="K4" s="117" t="e">
        <f>INDEX(#REF!,$A4)</f>
        <v>#REF!</v>
      </c>
      <c r="L4" s="120" t="e">
        <f>INDEX(#REF!,$A4)</f>
        <v>#REF!</v>
      </c>
      <c r="M4" s="120" t="e">
        <f>INDEX(#REF!,$A4)</f>
        <v>#REF!</v>
      </c>
      <c r="N4" s="120" t="e">
        <f>INDEX(#REF!,$A4)</f>
        <v>#REF!</v>
      </c>
      <c r="O4" s="120" t="e">
        <f>INDEX(#REF!,$A4)</f>
        <v>#REF!</v>
      </c>
    </row>
    <row r="5" spans="1:15" ht="23.25" x14ac:dyDescent="0.25">
      <c r="A5">
        <f>A4+2</f>
        <v>7</v>
      </c>
      <c r="B5" s="45">
        <f>+B4+1</f>
        <v>2</v>
      </c>
      <c r="C5" s="46" t="e">
        <f>INDEX(#REF!,$A5-1)</f>
        <v>#REF!</v>
      </c>
      <c r="D5" s="118" t="e">
        <f>INDEX(#REF!,$A5)</f>
        <v>#REF!</v>
      </c>
      <c r="E5" s="118" t="e">
        <f>INDEX(#REF!,$A5)</f>
        <v>#REF!</v>
      </c>
      <c r="F5" s="118" t="e">
        <f>INDEX(#REF!,$A5)</f>
        <v>#REF!</v>
      </c>
      <c r="G5" s="118" t="e">
        <f>INDEX(#REF!,$A5)</f>
        <v>#REF!</v>
      </c>
      <c r="H5" s="117" t="e">
        <f>INDEX(#REF!,$A5)</f>
        <v>#REF!</v>
      </c>
      <c r="I5" s="117" t="e">
        <f>INDEX(#REF!,$A5)</f>
        <v>#REF!</v>
      </c>
      <c r="J5" s="117" t="e">
        <f>INDEX(#REF!,$A5)</f>
        <v>#REF!</v>
      </c>
      <c r="K5" s="117" t="e">
        <f>INDEX(#REF!,$A5)</f>
        <v>#REF!</v>
      </c>
      <c r="L5" s="120" t="e">
        <f>INDEX(#REF!,$A5)</f>
        <v>#REF!</v>
      </c>
      <c r="M5" s="120" t="e">
        <f>INDEX(#REF!,$A5)</f>
        <v>#REF!</v>
      </c>
      <c r="N5" s="120" t="e">
        <f>INDEX(#REF!,$A5)</f>
        <v>#REF!</v>
      </c>
      <c r="O5" s="120" t="e">
        <f>INDEX(#REF!,$A5)</f>
        <v>#REF!</v>
      </c>
    </row>
    <row r="6" spans="1:15" ht="23.25" x14ac:dyDescent="0.25">
      <c r="A6">
        <f>A5+2</f>
        <v>9</v>
      </c>
      <c r="B6" s="45">
        <f>+B5+1</f>
        <v>3</v>
      </c>
      <c r="C6" s="46" t="e">
        <f>INDEX(#REF!,$A6-1)</f>
        <v>#REF!</v>
      </c>
      <c r="D6" s="118" t="e">
        <f>INDEX(#REF!,$A6)</f>
        <v>#REF!</v>
      </c>
      <c r="E6" s="118" t="e">
        <f>INDEX(#REF!,$A6)</f>
        <v>#REF!</v>
      </c>
      <c r="F6" s="118" t="e">
        <f>INDEX(#REF!,$A6)</f>
        <v>#REF!</v>
      </c>
      <c r="G6" s="118" t="e">
        <f>INDEX(#REF!,$A6)</f>
        <v>#REF!</v>
      </c>
      <c r="H6" s="117" t="e">
        <f>INDEX(#REF!,$A6)</f>
        <v>#REF!</v>
      </c>
      <c r="I6" s="117" t="e">
        <f>INDEX(#REF!,$A6)</f>
        <v>#REF!</v>
      </c>
      <c r="J6" s="117" t="e">
        <f>INDEX(#REF!,$A6)</f>
        <v>#REF!</v>
      </c>
      <c r="K6" s="117" t="e">
        <f>INDEX(#REF!,$A6)</f>
        <v>#REF!</v>
      </c>
      <c r="L6" s="120" t="e">
        <f>INDEX(#REF!,$A6)</f>
        <v>#REF!</v>
      </c>
      <c r="M6" s="120" t="e">
        <f>INDEX(#REF!,$A6)</f>
        <v>#REF!</v>
      </c>
      <c r="N6" s="120" t="e">
        <f>INDEX(#REF!,$A6)</f>
        <v>#REF!</v>
      </c>
      <c r="O6" s="120" t="e">
        <f>INDEX(#REF!,$A6)</f>
        <v>#REF!</v>
      </c>
    </row>
    <row r="7" spans="1:15" ht="24" thickBot="1" x14ac:dyDescent="0.3">
      <c r="A7">
        <f>A6+2</f>
        <v>11</v>
      </c>
      <c r="B7" s="45">
        <f>+B6+1</f>
        <v>4</v>
      </c>
      <c r="C7" s="46" t="e">
        <f>INDEX(#REF!,$A7-1)</f>
        <v>#REF!</v>
      </c>
      <c r="D7" s="118" t="e">
        <f>INDEX(#REF!,$A7)</f>
        <v>#REF!</v>
      </c>
      <c r="E7" s="118" t="e">
        <f>INDEX(#REF!,$A7)</f>
        <v>#REF!</v>
      </c>
      <c r="F7" s="118" t="e">
        <f>INDEX(#REF!,$A7)</f>
        <v>#REF!</v>
      </c>
      <c r="G7" s="118" t="e">
        <f>INDEX(#REF!,$A7)</f>
        <v>#REF!</v>
      </c>
      <c r="H7" s="117" t="e">
        <f>INDEX(#REF!,$A7)</f>
        <v>#REF!</v>
      </c>
      <c r="I7" s="117" t="e">
        <f>INDEX(#REF!,$A7)</f>
        <v>#REF!</v>
      </c>
      <c r="J7" s="117" t="e">
        <f>INDEX(#REF!,$A7)</f>
        <v>#REF!</v>
      </c>
      <c r="K7" s="117" t="e">
        <f>INDEX(#REF!,$A7)</f>
        <v>#REF!</v>
      </c>
      <c r="L7" s="120" t="e">
        <f>INDEX(#REF!,$A7)</f>
        <v>#REF!</v>
      </c>
      <c r="M7" s="120" t="e">
        <f>INDEX(#REF!,$A7)</f>
        <v>#REF!</v>
      </c>
      <c r="N7" s="120" t="e">
        <f>INDEX(#REF!,$A7)</f>
        <v>#REF!</v>
      </c>
      <c r="O7" s="120" t="e">
        <f>INDEX(#REF!,$A7)</f>
        <v>#REF!</v>
      </c>
    </row>
    <row r="8" spans="1:15" ht="27" thickTop="1" x14ac:dyDescent="0.25">
      <c r="A8">
        <f>A7+2</f>
        <v>13</v>
      </c>
      <c r="C8" s="56" t="e">
        <f>INDEX(#REF!,$A8-1)</f>
        <v>#REF!</v>
      </c>
      <c r="D8" s="93" t="e">
        <f>INDEX(#REF!,$A8-1)</f>
        <v>#REF!</v>
      </c>
      <c r="E8" s="93" t="e">
        <f>INDEX(#REF!,$A8-1)</f>
        <v>#REF!</v>
      </c>
      <c r="F8" s="93" t="e">
        <f>INDEX(#REF!,$A8-1)</f>
        <v>#REF!</v>
      </c>
      <c r="G8" s="93" t="e">
        <f>INDEX(#REF!,$A8-1)</f>
        <v>#REF!</v>
      </c>
      <c r="H8" s="103" t="e">
        <f>INDEX(#REF!,$A8-1)</f>
        <v>#REF!</v>
      </c>
      <c r="I8" s="103" t="e">
        <f>INDEX(#REF!,$A8-1)</f>
        <v>#REF!</v>
      </c>
      <c r="J8" s="103" t="e">
        <f>INDEX(#REF!,$A8-1)</f>
        <v>#REF!</v>
      </c>
      <c r="K8" s="103" t="e">
        <f>INDEX(#REF!,$A8-1)</f>
        <v>#REF!</v>
      </c>
      <c r="L8" s="92" t="e">
        <f>INDEX(#REF!,$A8-1)</f>
        <v>#REF!</v>
      </c>
      <c r="M8" s="92" t="e">
        <f>INDEX(#REF!,$A8-1)</f>
        <v>#REF!</v>
      </c>
      <c r="N8" s="92" t="e">
        <f>INDEX(#REF!,$A8-1)</f>
        <v>#REF!</v>
      </c>
      <c r="O8" s="92" t="e">
        <f>INDEX(#REF!,$A8-1)</f>
        <v>#REF!</v>
      </c>
    </row>
    <row r="10" spans="1:15" ht="18.75" x14ac:dyDescent="0.3">
      <c r="B10" s="33"/>
      <c r="C10" s="37" t="s">
        <v>109</v>
      </c>
      <c r="D10" s="91" t="e">
        <f>D2</f>
        <v>#REF!</v>
      </c>
      <c r="E10" s="91" t="e">
        <f t="shared" ref="E10:O10" si="0">E2</f>
        <v>#REF!</v>
      </c>
      <c r="F10" s="91" t="e">
        <f t="shared" si="0"/>
        <v>#REF!</v>
      </c>
      <c r="G10" s="91" t="e">
        <f t="shared" si="0"/>
        <v>#REF!</v>
      </c>
      <c r="H10" s="101" t="e">
        <f t="shared" si="0"/>
        <v>#REF!</v>
      </c>
      <c r="I10" s="101" t="e">
        <f t="shared" si="0"/>
        <v>#REF!</v>
      </c>
      <c r="J10" s="101" t="e">
        <f t="shared" si="0"/>
        <v>#REF!</v>
      </c>
      <c r="K10" s="101" t="e">
        <f t="shared" si="0"/>
        <v>#REF!</v>
      </c>
      <c r="L10" s="87" t="e">
        <f t="shared" si="0"/>
        <v>#REF!</v>
      </c>
      <c r="M10" s="87" t="e">
        <f t="shared" si="0"/>
        <v>#REF!</v>
      </c>
      <c r="N10" s="87" t="e">
        <f t="shared" si="0"/>
        <v>#REF!</v>
      </c>
      <c r="O10" s="87" t="e">
        <f t="shared" si="0"/>
        <v>#REF!</v>
      </c>
    </row>
    <row r="11" spans="1:15" ht="18.75" x14ac:dyDescent="0.25">
      <c r="B11" s="31" t="s">
        <v>45</v>
      </c>
      <c r="C11" s="48" t="s">
        <v>138</v>
      </c>
      <c r="D11" s="89"/>
      <c r="E11" s="89"/>
      <c r="F11" s="89"/>
      <c r="G11" s="89"/>
      <c r="H11" s="102"/>
      <c r="I11" s="102"/>
      <c r="J11" s="102"/>
      <c r="K11" s="102"/>
      <c r="L11" s="83"/>
      <c r="M11" s="83"/>
      <c r="N11" s="83"/>
      <c r="O11" s="83"/>
    </row>
    <row r="12" spans="1:15" ht="23.25" x14ac:dyDescent="0.25">
      <c r="A12">
        <v>17</v>
      </c>
      <c r="B12" s="45">
        <v>1</v>
      </c>
      <c r="C12" s="43" t="e">
        <f>INDEX(#REF!,$A12-1)</f>
        <v>#REF!</v>
      </c>
      <c r="D12" s="118" t="e">
        <f>INDEX(#REF!,$A12)</f>
        <v>#REF!</v>
      </c>
      <c r="E12" s="118" t="e">
        <f>INDEX(#REF!,$A12)</f>
        <v>#REF!</v>
      </c>
      <c r="F12" s="118" t="e">
        <f>INDEX(#REF!,$A12)</f>
        <v>#REF!</v>
      </c>
      <c r="G12" s="118" t="e">
        <f>INDEX(#REF!,$A12)</f>
        <v>#REF!</v>
      </c>
      <c r="H12" s="117" t="e">
        <f>INDEX(#REF!,$A12)</f>
        <v>#REF!</v>
      </c>
      <c r="I12" s="117" t="e">
        <f>INDEX(#REF!,$A12)</f>
        <v>#REF!</v>
      </c>
      <c r="J12" s="117" t="e">
        <f>INDEX(#REF!,$A12)</f>
        <v>#REF!</v>
      </c>
      <c r="K12" s="117" t="e">
        <f>INDEX(#REF!,$A12)</f>
        <v>#REF!</v>
      </c>
      <c r="L12" s="120" t="e">
        <f>INDEX(#REF!,$A12)</f>
        <v>#REF!</v>
      </c>
      <c r="M12" s="120" t="e">
        <f>INDEX(#REF!,$A12)</f>
        <v>#REF!</v>
      </c>
      <c r="N12" s="120" t="e">
        <f>INDEX(#REF!,$A12)</f>
        <v>#REF!</v>
      </c>
      <c r="O12" s="120" t="e">
        <f>INDEX(#REF!,$A12)</f>
        <v>#REF!</v>
      </c>
    </row>
    <row r="13" spans="1:15" ht="23.25" x14ac:dyDescent="0.25">
      <c r="A13">
        <f>A12+2</f>
        <v>19</v>
      </c>
      <c r="B13" s="45">
        <v>2</v>
      </c>
      <c r="C13" s="43" t="e">
        <f>INDEX(#REF!,$A13-1)</f>
        <v>#REF!</v>
      </c>
      <c r="D13" s="118" t="e">
        <f>INDEX(#REF!,$A13)</f>
        <v>#REF!</v>
      </c>
      <c r="E13" s="118" t="e">
        <f>INDEX(#REF!,$A13)</f>
        <v>#REF!</v>
      </c>
      <c r="F13" s="118" t="e">
        <f>INDEX(#REF!,$A13)</f>
        <v>#REF!</v>
      </c>
      <c r="G13" s="118" t="e">
        <f>INDEX(#REF!,$A13)</f>
        <v>#REF!</v>
      </c>
      <c r="H13" s="117" t="e">
        <f>INDEX(#REF!,$A13)</f>
        <v>#REF!</v>
      </c>
      <c r="I13" s="117" t="e">
        <f>INDEX(#REF!,$A13)</f>
        <v>#REF!</v>
      </c>
      <c r="J13" s="117" t="e">
        <f>INDEX(#REF!,$A13)</f>
        <v>#REF!</v>
      </c>
      <c r="K13" s="117" t="e">
        <f>INDEX(#REF!,$A13)</f>
        <v>#REF!</v>
      </c>
      <c r="L13" s="120" t="e">
        <f>INDEX(#REF!,$A13)</f>
        <v>#REF!</v>
      </c>
      <c r="M13" s="120" t="e">
        <f>INDEX(#REF!,$A13)</f>
        <v>#REF!</v>
      </c>
      <c r="N13" s="120" t="e">
        <f>INDEX(#REF!,$A13)</f>
        <v>#REF!</v>
      </c>
      <c r="O13" s="120" t="e">
        <f>INDEX(#REF!,$A13)</f>
        <v>#REF!</v>
      </c>
    </row>
    <row r="14" spans="1:15" ht="23.25" x14ac:dyDescent="0.25">
      <c r="A14">
        <f>A13+2</f>
        <v>21</v>
      </c>
      <c r="B14" s="45">
        <v>3</v>
      </c>
      <c r="C14" s="43" t="e">
        <f>INDEX(#REF!,$A14-1)</f>
        <v>#REF!</v>
      </c>
      <c r="D14" s="118" t="e">
        <f>INDEX(#REF!,$A14)</f>
        <v>#REF!</v>
      </c>
      <c r="E14" s="118" t="e">
        <f>INDEX(#REF!,$A14)</f>
        <v>#REF!</v>
      </c>
      <c r="F14" s="118" t="e">
        <f>INDEX(#REF!,$A14)</f>
        <v>#REF!</v>
      </c>
      <c r="G14" s="118" t="e">
        <f>INDEX(#REF!,$A14)</f>
        <v>#REF!</v>
      </c>
      <c r="H14" s="117" t="e">
        <f>INDEX(#REF!,$A14)</f>
        <v>#REF!</v>
      </c>
      <c r="I14" s="117" t="e">
        <f>INDEX(#REF!,$A14)</f>
        <v>#REF!</v>
      </c>
      <c r="J14" s="117" t="e">
        <f>INDEX(#REF!,$A14)</f>
        <v>#REF!</v>
      </c>
      <c r="K14" s="117" t="e">
        <f>INDEX(#REF!,$A14)</f>
        <v>#REF!</v>
      </c>
      <c r="L14" s="120" t="e">
        <f>INDEX(#REF!,$A14)</f>
        <v>#REF!</v>
      </c>
      <c r="M14" s="120" t="e">
        <f>INDEX(#REF!,$A14)</f>
        <v>#REF!</v>
      </c>
      <c r="N14" s="120" t="e">
        <f>INDEX(#REF!,$A14)</f>
        <v>#REF!</v>
      </c>
      <c r="O14" s="120" t="e">
        <f>INDEX(#REF!,$A14)</f>
        <v>#REF!</v>
      </c>
    </row>
    <row r="15" spans="1:15" ht="23.25" x14ac:dyDescent="0.25">
      <c r="A15">
        <f>A14+2</f>
        <v>23</v>
      </c>
      <c r="B15" s="45">
        <v>4</v>
      </c>
      <c r="C15" s="43" t="e">
        <f>INDEX(#REF!,$A15-1)</f>
        <v>#REF!</v>
      </c>
      <c r="D15" s="118" t="e">
        <f>INDEX(#REF!,$A15)</f>
        <v>#REF!</v>
      </c>
      <c r="E15" s="118" t="e">
        <f>INDEX(#REF!,$A15)</f>
        <v>#REF!</v>
      </c>
      <c r="F15" s="118" t="e">
        <f>INDEX(#REF!,$A15)</f>
        <v>#REF!</v>
      </c>
      <c r="G15" s="118" t="e">
        <f>INDEX(#REF!,$A15)</f>
        <v>#REF!</v>
      </c>
      <c r="H15" s="117" t="e">
        <f>INDEX(#REF!,$A15)</f>
        <v>#REF!</v>
      </c>
      <c r="I15" s="117" t="e">
        <f>INDEX(#REF!,$A15)</f>
        <v>#REF!</v>
      </c>
      <c r="J15" s="117" t="e">
        <f>INDEX(#REF!,$A15)</f>
        <v>#REF!</v>
      </c>
      <c r="K15" s="117" t="e">
        <f>INDEX(#REF!,$A15)</f>
        <v>#REF!</v>
      </c>
      <c r="L15" s="120" t="e">
        <f>INDEX(#REF!,$A15)</f>
        <v>#REF!</v>
      </c>
      <c r="M15" s="120" t="e">
        <f>INDEX(#REF!,$A15)</f>
        <v>#REF!</v>
      </c>
      <c r="N15" s="120" t="e">
        <f>INDEX(#REF!,$A15)</f>
        <v>#REF!</v>
      </c>
      <c r="O15" s="120" t="e">
        <f>INDEX(#REF!,$A15)</f>
        <v>#REF!</v>
      </c>
    </row>
    <row r="16" spans="1:15" ht="24" thickBot="1" x14ac:dyDescent="0.3">
      <c r="A16">
        <f>A15+2</f>
        <v>25</v>
      </c>
      <c r="B16" s="45">
        <v>5</v>
      </c>
      <c r="C16" s="43" t="e">
        <f>INDEX(#REF!,$A16-1)</f>
        <v>#REF!</v>
      </c>
      <c r="D16" s="118" t="e">
        <f>INDEX(#REF!,$A16)</f>
        <v>#REF!</v>
      </c>
      <c r="E16" s="118" t="e">
        <f>INDEX(#REF!,$A16)</f>
        <v>#REF!</v>
      </c>
      <c r="F16" s="118" t="e">
        <f>INDEX(#REF!,$A16)</f>
        <v>#REF!</v>
      </c>
      <c r="G16" s="118" t="e">
        <f>INDEX(#REF!,$A16)</f>
        <v>#REF!</v>
      </c>
      <c r="H16" s="117" t="e">
        <f>INDEX(#REF!,$A16)</f>
        <v>#REF!</v>
      </c>
      <c r="I16" s="117" t="e">
        <f>INDEX(#REF!,$A16)</f>
        <v>#REF!</v>
      </c>
      <c r="J16" s="117" t="e">
        <f>INDEX(#REF!,$A16)</f>
        <v>#REF!</v>
      </c>
      <c r="K16" s="117" t="e">
        <f>INDEX(#REF!,$A16)</f>
        <v>#REF!</v>
      </c>
      <c r="L16" s="120" t="e">
        <f>INDEX(#REF!,$A16)</f>
        <v>#REF!</v>
      </c>
      <c r="M16" s="120" t="e">
        <f>INDEX(#REF!,$A16)</f>
        <v>#REF!</v>
      </c>
      <c r="N16" s="120" t="e">
        <f>INDEX(#REF!,$A16)</f>
        <v>#REF!</v>
      </c>
      <c r="O16" s="120" t="e">
        <f>INDEX(#REF!,$A16)</f>
        <v>#REF!</v>
      </c>
    </row>
    <row r="17" spans="1:15" ht="27" thickTop="1" x14ac:dyDescent="0.25">
      <c r="A17">
        <v>27</v>
      </c>
      <c r="C17" s="56" t="e">
        <f>INDEX(#REF!,$A17-1)</f>
        <v>#REF!</v>
      </c>
      <c r="D17" s="93" t="e">
        <f>INDEX(#REF!,$A17-1)</f>
        <v>#REF!</v>
      </c>
      <c r="E17" s="93" t="e">
        <f>INDEX(#REF!,$A17-1)</f>
        <v>#REF!</v>
      </c>
      <c r="F17" s="93" t="e">
        <f>INDEX(#REF!,$A17-1)</f>
        <v>#REF!</v>
      </c>
      <c r="G17" s="93" t="e">
        <f>INDEX(#REF!,$A17-1)</f>
        <v>#REF!</v>
      </c>
      <c r="H17" s="103" t="e">
        <f>INDEX(#REF!,$A17-1)</f>
        <v>#REF!</v>
      </c>
      <c r="I17" s="103" t="e">
        <f>INDEX(#REF!,$A17-1)</f>
        <v>#REF!</v>
      </c>
      <c r="J17" s="103" t="e">
        <f>INDEX(#REF!,$A17-1)</f>
        <v>#REF!</v>
      </c>
      <c r="K17" s="103" t="e">
        <f>INDEX(#REF!,$A17-1)</f>
        <v>#REF!</v>
      </c>
      <c r="L17" s="92" t="e">
        <f>INDEX(#REF!,$A17-1)</f>
        <v>#REF!</v>
      </c>
      <c r="M17" s="92" t="e">
        <f>INDEX(#REF!,$A17-1)</f>
        <v>#REF!</v>
      </c>
      <c r="N17" s="92" t="e">
        <f>INDEX(#REF!,$A17-1)</f>
        <v>#REF!</v>
      </c>
      <c r="O17" s="92" t="e">
        <f>INDEX(#REF!,$A17-1)</f>
        <v>#REF!</v>
      </c>
    </row>
    <row r="19" spans="1:15" ht="18.75" x14ac:dyDescent="0.3">
      <c r="B19" s="33"/>
      <c r="C19" s="37" t="s">
        <v>109</v>
      </c>
      <c r="D19" s="91" t="e">
        <f t="shared" ref="D19:O19" si="1">D2</f>
        <v>#REF!</v>
      </c>
      <c r="E19" s="91" t="e">
        <f t="shared" si="1"/>
        <v>#REF!</v>
      </c>
      <c r="F19" s="91" t="e">
        <f t="shared" si="1"/>
        <v>#REF!</v>
      </c>
      <c r="G19" s="91" t="e">
        <f t="shared" si="1"/>
        <v>#REF!</v>
      </c>
      <c r="H19" s="101" t="e">
        <f t="shared" si="1"/>
        <v>#REF!</v>
      </c>
      <c r="I19" s="101" t="e">
        <f t="shared" si="1"/>
        <v>#REF!</v>
      </c>
      <c r="J19" s="101" t="e">
        <f t="shared" si="1"/>
        <v>#REF!</v>
      </c>
      <c r="K19" s="101" t="e">
        <f t="shared" si="1"/>
        <v>#REF!</v>
      </c>
      <c r="L19" s="87" t="e">
        <f t="shared" si="1"/>
        <v>#REF!</v>
      </c>
      <c r="M19" s="87" t="e">
        <f t="shared" si="1"/>
        <v>#REF!</v>
      </c>
      <c r="N19" s="87" t="e">
        <f t="shared" si="1"/>
        <v>#REF!</v>
      </c>
      <c r="O19" s="87" t="e">
        <f t="shared" si="1"/>
        <v>#REF!</v>
      </c>
    </row>
    <row r="20" spans="1:15" ht="18.75" x14ac:dyDescent="0.25">
      <c r="B20" s="31" t="s">
        <v>53</v>
      </c>
      <c r="C20" s="48" t="s">
        <v>126</v>
      </c>
      <c r="D20" s="89"/>
      <c r="E20" s="89"/>
      <c r="F20" s="89"/>
      <c r="G20" s="89"/>
      <c r="H20" s="102"/>
      <c r="I20" s="102"/>
      <c r="J20" s="102"/>
      <c r="K20" s="102"/>
      <c r="L20" s="83"/>
      <c r="M20" s="83"/>
      <c r="N20" s="83"/>
      <c r="O20" s="83"/>
    </row>
    <row r="21" spans="1:15" ht="23.25" x14ac:dyDescent="0.25">
      <c r="A21">
        <v>31</v>
      </c>
      <c r="B21" s="45">
        <v>1</v>
      </c>
      <c r="C21" s="43" t="e">
        <f>INDEX(#REF!,$A21-1)</f>
        <v>#REF!</v>
      </c>
      <c r="D21" s="118" t="e">
        <f>INDEX(#REF!,$A21)</f>
        <v>#REF!</v>
      </c>
      <c r="E21" s="118" t="e">
        <f>INDEX(#REF!,$A21)</f>
        <v>#REF!</v>
      </c>
      <c r="F21" s="118" t="e">
        <f>INDEX(#REF!,$A21)</f>
        <v>#REF!</v>
      </c>
      <c r="G21" s="118" t="e">
        <f>INDEX(#REF!,$A21)</f>
        <v>#REF!</v>
      </c>
      <c r="H21" s="117" t="e">
        <f>INDEX(#REF!,$A21)</f>
        <v>#REF!</v>
      </c>
      <c r="I21" s="117" t="e">
        <f>INDEX(#REF!,$A21)</f>
        <v>#REF!</v>
      </c>
      <c r="J21" s="117" t="e">
        <f>INDEX(#REF!,$A21)</f>
        <v>#REF!</v>
      </c>
      <c r="K21" s="117" t="e">
        <f>INDEX(#REF!,$A21)</f>
        <v>#REF!</v>
      </c>
      <c r="L21" s="120" t="e">
        <f>INDEX(#REF!,$A21)</f>
        <v>#REF!</v>
      </c>
      <c r="M21" s="120" t="e">
        <f>INDEX(#REF!,$A21)</f>
        <v>#REF!</v>
      </c>
      <c r="N21" s="120" t="e">
        <f>INDEX(#REF!,$A21)</f>
        <v>#REF!</v>
      </c>
      <c r="O21" s="120" t="e">
        <f>INDEX(#REF!,$A21)</f>
        <v>#REF!</v>
      </c>
    </row>
    <row r="22" spans="1:15" ht="23.25" x14ac:dyDescent="0.25">
      <c r="A22">
        <f>A21+2</f>
        <v>33</v>
      </c>
      <c r="B22" s="45">
        <v>2</v>
      </c>
      <c r="C22" s="43" t="e">
        <f>INDEX(#REF!,$A22-1)</f>
        <v>#REF!</v>
      </c>
      <c r="D22" s="118" t="e">
        <f>INDEX(#REF!,$A22)</f>
        <v>#REF!</v>
      </c>
      <c r="E22" s="118" t="e">
        <f>INDEX(#REF!,$A22)</f>
        <v>#REF!</v>
      </c>
      <c r="F22" s="118" t="e">
        <f>INDEX(#REF!,$A22)</f>
        <v>#REF!</v>
      </c>
      <c r="G22" s="118" t="e">
        <f>INDEX(#REF!,$A22)</f>
        <v>#REF!</v>
      </c>
      <c r="H22" s="117" t="e">
        <f>INDEX(#REF!,$A22)</f>
        <v>#REF!</v>
      </c>
      <c r="I22" s="117" t="e">
        <f>INDEX(#REF!,$A22)</f>
        <v>#REF!</v>
      </c>
      <c r="J22" s="117" t="e">
        <f>INDEX(#REF!,$A22)</f>
        <v>#REF!</v>
      </c>
      <c r="K22" s="117" t="e">
        <f>INDEX(#REF!,$A22)</f>
        <v>#REF!</v>
      </c>
      <c r="L22" s="120" t="e">
        <f>INDEX(#REF!,$A22)</f>
        <v>#REF!</v>
      </c>
      <c r="M22" s="120" t="e">
        <f>INDEX(#REF!,$A22)</f>
        <v>#REF!</v>
      </c>
      <c r="N22" s="120" t="e">
        <f>INDEX(#REF!,$A22)</f>
        <v>#REF!</v>
      </c>
      <c r="O22" s="120" t="e">
        <f>INDEX(#REF!,$A22)</f>
        <v>#REF!</v>
      </c>
    </row>
    <row r="23" spans="1:15" ht="24" thickBot="1" x14ac:dyDescent="0.3">
      <c r="A23">
        <f>A22+2</f>
        <v>35</v>
      </c>
      <c r="B23" s="45">
        <v>3</v>
      </c>
      <c r="C23" s="43" t="e">
        <f>INDEX(#REF!,$A23-1)</f>
        <v>#REF!</v>
      </c>
      <c r="D23" s="118" t="e">
        <f>INDEX(#REF!,$A23)</f>
        <v>#REF!</v>
      </c>
      <c r="E23" s="118" t="e">
        <f>INDEX(#REF!,$A23)</f>
        <v>#REF!</v>
      </c>
      <c r="F23" s="118" t="e">
        <f>INDEX(#REF!,$A23)</f>
        <v>#REF!</v>
      </c>
      <c r="G23" s="118" t="e">
        <f>INDEX(#REF!,$A23)</f>
        <v>#REF!</v>
      </c>
      <c r="H23" s="117" t="e">
        <f>INDEX(#REF!,$A23)</f>
        <v>#REF!</v>
      </c>
      <c r="I23" s="117" t="e">
        <f>INDEX(#REF!,$A23)</f>
        <v>#REF!</v>
      </c>
      <c r="J23" s="117" t="e">
        <f>INDEX(#REF!,$A23)</f>
        <v>#REF!</v>
      </c>
      <c r="K23" s="117" t="e">
        <f>INDEX(#REF!,$A23)</f>
        <v>#REF!</v>
      </c>
      <c r="L23" s="120" t="e">
        <f>INDEX(#REF!,$A23)</f>
        <v>#REF!</v>
      </c>
      <c r="M23" s="120" t="e">
        <f>INDEX(#REF!,$A23)</f>
        <v>#REF!</v>
      </c>
      <c r="N23" s="120" t="e">
        <f>INDEX(#REF!,$A23)</f>
        <v>#REF!</v>
      </c>
      <c r="O23" s="120" t="e">
        <f>INDEX(#REF!,$A23)</f>
        <v>#REF!</v>
      </c>
    </row>
    <row r="24" spans="1:15" ht="27" thickTop="1" x14ac:dyDescent="0.25">
      <c r="A24">
        <f>A23+2</f>
        <v>37</v>
      </c>
      <c r="C24" s="56" t="s">
        <v>172</v>
      </c>
      <c r="D24" s="93" t="e">
        <f>INDEX(#REF!,$A24-1)</f>
        <v>#REF!</v>
      </c>
      <c r="E24" s="93" t="e">
        <f>INDEX(#REF!,$A24-1)</f>
        <v>#REF!</v>
      </c>
      <c r="F24" s="93" t="e">
        <f>INDEX(#REF!,$A24-1)</f>
        <v>#REF!</v>
      </c>
      <c r="G24" s="93" t="e">
        <f>INDEX(#REF!,$A24-1)</f>
        <v>#REF!</v>
      </c>
      <c r="H24" s="103" t="e">
        <f>INDEX(#REF!,$A24-1)</f>
        <v>#REF!</v>
      </c>
      <c r="I24" s="103" t="e">
        <f>INDEX(#REF!,$A24-1)</f>
        <v>#REF!</v>
      </c>
      <c r="J24" s="103" t="e">
        <f>INDEX(#REF!,$A24-1)</f>
        <v>#REF!</v>
      </c>
      <c r="K24" s="103" t="e">
        <f>INDEX(#REF!,$A24-1)</f>
        <v>#REF!</v>
      </c>
      <c r="L24" s="92" t="e">
        <f>INDEX(#REF!,$A24-1)</f>
        <v>#REF!</v>
      </c>
      <c r="M24" s="92" t="e">
        <f>INDEX(#REF!,$A24-1)</f>
        <v>#REF!</v>
      </c>
      <c r="N24" s="92" t="e">
        <f>INDEX(#REF!,$A24-1)</f>
        <v>#REF!</v>
      </c>
      <c r="O24" s="92" t="e">
        <f>INDEX(#REF!,$A24-1)</f>
        <v>#REF!</v>
      </c>
    </row>
    <row r="26" spans="1:15" ht="18.75" x14ac:dyDescent="0.3">
      <c r="B26" s="33"/>
      <c r="C26" s="37" t="s">
        <v>109</v>
      </c>
      <c r="D26" s="91" t="e">
        <f t="shared" ref="D26:O26" si="2">D2</f>
        <v>#REF!</v>
      </c>
      <c r="E26" s="91" t="e">
        <f t="shared" si="2"/>
        <v>#REF!</v>
      </c>
      <c r="F26" s="91" t="e">
        <f t="shared" si="2"/>
        <v>#REF!</v>
      </c>
      <c r="G26" s="91" t="e">
        <f t="shared" si="2"/>
        <v>#REF!</v>
      </c>
      <c r="H26" s="101" t="e">
        <f t="shared" si="2"/>
        <v>#REF!</v>
      </c>
      <c r="I26" s="101" t="e">
        <f t="shared" si="2"/>
        <v>#REF!</v>
      </c>
      <c r="J26" s="101" t="e">
        <f t="shared" si="2"/>
        <v>#REF!</v>
      </c>
      <c r="K26" s="101" t="e">
        <f t="shared" si="2"/>
        <v>#REF!</v>
      </c>
      <c r="L26" s="87" t="e">
        <f t="shared" si="2"/>
        <v>#REF!</v>
      </c>
      <c r="M26" s="87" t="e">
        <f t="shared" si="2"/>
        <v>#REF!</v>
      </c>
      <c r="N26" s="87" t="e">
        <f t="shared" si="2"/>
        <v>#REF!</v>
      </c>
      <c r="O26" s="87" t="e">
        <f t="shared" si="2"/>
        <v>#REF!</v>
      </c>
    </row>
    <row r="27" spans="1:15" ht="18.75" x14ac:dyDescent="0.25">
      <c r="B27" s="31" t="s">
        <v>67</v>
      </c>
      <c r="C27" s="48" t="s">
        <v>127</v>
      </c>
      <c r="D27" s="89"/>
      <c r="E27" s="89"/>
      <c r="F27" s="89"/>
      <c r="G27" s="89"/>
      <c r="H27" s="102"/>
      <c r="I27" s="102"/>
      <c r="J27" s="102"/>
      <c r="K27" s="102"/>
      <c r="L27" s="83"/>
      <c r="M27" s="83"/>
      <c r="N27" s="83"/>
      <c r="O27" s="83"/>
    </row>
    <row r="28" spans="1:15" ht="23.25" x14ac:dyDescent="0.25">
      <c r="A28">
        <f>A24+4</f>
        <v>41</v>
      </c>
      <c r="B28" s="45">
        <v>1</v>
      </c>
      <c r="C28" s="43" t="e">
        <f>INDEX(#REF!,$A28-1)</f>
        <v>#REF!</v>
      </c>
      <c r="D28" s="118" t="e">
        <f>INDEX(#REF!,$A28)</f>
        <v>#REF!</v>
      </c>
      <c r="E28" s="118" t="e">
        <f>INDEX(#REF!,$A28)</f>
        <v>#REF!</v>
      </c>
      <c r="F28" s="118" t="e">
        <f>INDEX(#REF!,$A28)</f>
        <v>#REF!</v>
      </c>
      <c r="G28" s="118" t="e">
        <f>INDEX(#REF!,$A28)</f>
        <v>#REF!</v>
      </c>
      <c r="H28" s="117" t="e">
        <f>INDEX(#REF!,$A28)</f>
        <v>#REF!</v>
      </c>
      <c r="I28" s="117" t="e">
        <f>INDEX(#REF!,$A28)</f>
        <v>#REF!</v>
      </c>
      <c r="J28" s="117" t="e">
        <f>INDEX(#REF!,$A28)</f>
        <v>#REF!</v>
      </c>
      <c r="K28" s="117" t="e">
        <f>INDEX(#REF!,$A28)</f>
        <v>#REF!</v>
      </c>
      <c r="L28" s="120" t="e">
        <f>INDEX(#REF!,$A28)</f>
        <v>#REF!</v>
      </c>
      <c r="M28" s="120" t="e">
        <f>INDEX(#REF!,$A28)</f>
        <v>#REF!</v>
      </c>
      <c r="N28" s="120" t="e">
        <f>INDEX(#REF!,$A28)</f>
        <v>#REF!</v>
      </c>
      <c r="O28" s="120" t="e">
        <f>INDEX(#REF!,$A28)</f>
        <v>#REF!</v>
      </c>
    </row>
    <row r="29" spans="1:15" ht="23.25" x14ac:dyDescent="0.25">
      <c r="A29">
        <f>A28+2</f>
        <v>43</v>
      </c>
      <c r="B29" s="45">
        <v>2</v>
      </c>
      <c r="C29" s="43" t="e">
        <f>INDEX(#REF!,$A29-1)</f>
        <v>#REF!</v>
      </c>
      <c r="D29" s="118" t="e">
        <f>INDEX(#REF!,$A29)</f>
        <v>#REF!</v>
      </c>
      <c r="E29" s="118" t="e">
        <f>INDEX(#REF!,$A29)</f>
        <v>#REF!</v>
      </c>
      <c r="F29" s="118" t="e">
        <f>INDEX(#REF!,$A29)</f>
        <v>#REF!</v>
      </c>
      <c r="G29" s="118" t="e">
        <f>INDEX(#REF!,$A29)</f>
        <v>#REF!</v>
      </c>
      <c r="H29" s="117" t="e">
        <f>INDEX(#REF!,$A29)</f>
        <v>#REF!</v>
      </c>
      <c r="I29" s="117" t="e">
        <f>INDEX(#REF!,$A29)</f>
        <v>#REF!</v>
      </c>
      <c r="J29" s="117" t="e">
        <f>INDEX(#REF!,$A29)</f>
        <v>#REF!</v>
      </c>
      <c r="K29" s="117" t="e">
        <f>INDEX(#REF!,$A29)</f>
        <v>#REF!</v>
      </c>
      <c r="L29" s="120" t="e">
        <f>INDEX(#REF!,$A29)</f>
        <v>#REF!</v>
      </c>
      <c r="M29" s="120" t="e">
        <f>INDEX(#REF!,$A29)</f>
        <v>#REF!</v>
      </c>
      <c r="N29" s="120" t="e">
        <f>INDEX(#REF!,$A29)</f>
        <v>#REF!</v>
      </c>
      <c r="O29" s="120" t="e">
        <f>INDEX(#REF!,$A29)</f>
        <v>#REF!</v>
      </c>
    </row>
    <row r="30" spans="1:15" ht="24" thickBot="1" x14ac:dyDescent="0.3">
      <c r="A30">
        <f>A29+2</f>
        <v>45</v>
      </c>
      <c r="B30" s="45">
        <v>3</v>
      </c>
      <c r="C30" s="43" t="e">
        <f>INDEX(#REF!,$A30-1)</f>
        <v>#REF!</v>
      </c>
      <c r="D30" s="118" t="e">
        <f>INDEX(#REF!,$A30)</f>
        <v>#REF!</v>
      </c>
      <c r="E30" s="118" t="e">
        <f>INDEX(#REF!,$A30)</f>
        <v>#REF!</v>
      </c>
      <c r="F30" s="118" t="e">
        <f>INDEX(#REF!,$A30)</f>
        <v>#REF!</v>
      </c>
      <c r="G30" s="118" t="e">
        <f>INDEX(#REF!,$A30)</f>
        <v>#REF!</v>
      </c>
      <c r="H30" s="117" t="e">
        <f>INDEX(#REF!,$A30)</f>
        <v>#REF!</v>
      </c>
      <c r="I30" s="117" t="e">
        <f>INDEX(#REF!,$A30)</f>
        <v>#REF!</v>
      </c>
      <c r="J30" s="117" t="e">
        <f>INDEX(#REF!,$A30)</f>
        <v>#REF!</v>
      </c>
      <c r="K30" s="117" t="e">
        <f>INDEX(#REF!,$A30)</f>
        <v>#REF!</v>
      </c>
      <c r="L30" s="120" t="e">
        <f>INDEX(#REF!,$A30)</f>
        <v>#REF!</v>
      </c>
      <c r="M30" s="120" t="e">
        <f>INDEX(#REF!,$A30)</f>
        <v>#REF!</v>
      </c>
      <c r="N30" s="120" t="e">
        <f>INDEX(#REF!,$A30)</f>
        <v>#REF!</v>
      </c>
      <c r="O30" s="120" t="e">
        <f>INDEX(#REF!,$A30)</f>
        <v>#REF!</v>
      </c>
    </row>
    <row r="31" spans="1:15" ht="66" customHeight="1" thickTop="1" x14ac:dyDescent="0.25">
      <c r="A31">
        <f>A30+2</f>
        <v>47</v>
      </c>
      <c r="C31" s="56" t="s">
        <v>173</v>
      </c>
      <c r="D31" s="93" t="e">
        <f>INDEX(#REF!,$A31-1)</f>
        <v>#REF!</v>
      </c>
      <c r="E31" s="93" t="e">
        <f>INDEX(#REF!,$A31-1)</f>
        <v>#REF!</v>
      </c>
      <c r="F31" s="93" t="e">
        <f>INDEX(#REF!,$A31-1)</f>
        <v>#REF!</v>
      </c>
      <c r="G31" s="93" t="e">
        <f>INDEX(#REF!,$A31-1)</f>
        <v>#REF!</v>
      </c>
      <c r="H31" s="103" t="e">
        <f>INDEX(#REF!,$A31-1)</f>
        <v>#REF!</v>
      </c>
      <c r="I31" s="103" t="e">
        <f>INDEX(#REF!,$A31-1)</f>
        <v>#REF!</v>
      </c>
      <c r="J31" s="103" t="e">
        <f>INDEX(#REF!,$A31-1)</f>
        <v>#REF!</v>
      </c>
      <c r="K31" s="103" t="e">
        <f>INDEX(#REF!,$A31-1)</f>
        <v>#REF!</v>
      </c>
      <c r="L31" s="92" t="e">
        <f>INDEX(#REF!,$A31-1)</f>
        <v>#REF!</v>
      </c>
      <c r="M31" s="92" t="e">
        <f>INDEX(#REF!,$A31-1)</f>
        <v>#REF!</v>
      </c>
      <c r="N31" s="92" t="e">
        <f>INDEX(#REF!,$A31-1)</f>
        <v>#REF!</v>
      </c>
      <c r="O31" s="92" t="e">
        <f>INDEX(#REF!,$A31-1)</f>
        <v>#REF!</v>
      </c>
    </row>
    <row r="33" spans="1:15" ht="19.5" thickBot="1" x14ac:dyDescent="0.35">
      <c r="B33" s="33"/>
      <c r="C33" s="37" t="s">
        <v>109</v>
      </c>
      <c r="D33" s="91" t="e">
        <f t="shared" ref="D33:O33" si="3">D2</f>
        <v>#REF!</v>
      </c>
      <c r="E33" s="91" t="e">
        <f t="shared" si="3"/>
        <v>#REF!</v>
      </c>
      <c r="F33" s="91" t="e">
        <f t="shared" si="3"/>
        <v>#REF!</v>
      </c>
      <c r="G33" s="91" t="e">
        <f t="shared" si="3"/>
        <v>#REF!</v>
      </c>
      <c r="H33" s="101" t="e">
        <f t="shared" si="3"/>
        <v>#REF!</v>
      </c>
      <c r="I33" s="101" t="e">
        <f t="shared" si="3"/>
        <v>#REF!</v>
      </c>
      <c r="J33" s="101" t="e">
        <f t="shared" si="3"/>
        <v>#REF!</v>
      </c>
      <c r="K33" s="101" t="e">
        <f t="shared" si="3"/>
        <v>#REF!</v>
      </c>
      <c r="L33" s="87" t="e">
        <f t="shared" si="3"/>
        <v>#REF!</v>
      </c>
      <c r="M33" s="87" t="e">
        <f t="shared" si="3"/>
        <v>#REF!</v>
      </c>
      <c r="N33" s="87" t="e">
        <f t="shared" si="3"/>
        <v>#REF!</v>
      </c>
      <c r="O33" s="87" t="e">
        <f t="shared" si="3"/>
        <v>#REF!</v>
      </c>
    </row>
    <row r="34" spans="1:15" ht="42" customHeight="1" thickTop="1" x14ac:dyDescent="0.25">
      <c r="A34">
        <v>51</v>
      </c>
      <c r="C34" s="56" t="s">
        <v>174</v>
      </c>
      <c r="D34" s="90" t="e">
        <f>INDEX(#REF!,$A34)</f>
        <v>#REF!</v>
      </c>
      <c r="E34" s="90" t="e">
        <f>INDEX(#REF!,$A34)</f>
        <v>#REF!</v>
      </c>
      <c r="F34" s="90" t="e">
        <f>INDEX(#REF!,$A34)</f>
        <v>#REF!</v>
      </c>
      <c r="G34" s="90" t="e">
        <f>INDEX(#REF!,$A34)</f>
        <v>#REF!</v>
      </c>
      <c r="H34" s="100" t="e">
        <f>INDEX(#REF!,$A34)</f>
        <v>#REF!</v>
      </c>
      <c r="I34" s="100" t="e">
        <f>INDEX(#REF!,$A34)</f>
        <v>#REF!</v>
      </c>
      <c r="J34" s="100" t="e">
        <f>INDEX(#REF!,$A34)</f>
        <v>#REF!</v>
      </c>
      <c r="K34" s="100" t="e">
        <f>INDEX(#REF!,$A34)</f>
        <v>#REF!</v>
      </c>
      <c r="L34" s="86" t="e">
        <f>INDEX(#REF!,$A34)</f>
        <v>#REF!</v>
      </c>
      <c r="M34" s="86" t="e">
        <f>INDEX(#REF!,$A34)</f>
        <v>#REF!</v>
      </c>
      <c r="N34" s="86" t="e">
        <f>INDEX(#REF!,$A34)</f>
        <v>#REF!</v>
      </c>
      <c r="O34" s="86" t="e">
        <f>INDEX(#REF!,$A34)</f>
        <v>#REF!</v>
      </c>
    </row>
    <row r="36" spans="1:15" ht="18.75" x14ac:dyDescent="0.3">
      <c r="B36" s="33"/>
      <c r="C36" s="37" t="s">
        <v>109</v>
      </c>
      <c r="D36" s="37" t="e">
        <f t="shared" ref="D36:O36" si="4">D10</f>
        <v>#REF!</v>
      </c>
      <c r="E36" s="37" t="e">
        <f t="shared" si="4"/>
        <v>#REF!</v>
      </c>
      <c r="F36" s="37" t="e">
        <f t="shared" si="4"/>
        <v>#REF!</v>
      </c>
      <c r="G36" s="37" t="e">
        <f t="shared" si="4"/>
        <v>#REF!</v>
      </c>
      <c r="H36" s="37" t="e">
        <f t="shared" si="4"/>
        <v>#REF!</v>
      </c>
      <c r="I36" s="37" t="e">
        <f t="shared" si="4"/>
        <v>#REF!</v>
      </c>
      <c r="J36" s="37" t="e">
        <f t="shared" si="4"/>
        <v>#REF!</v>
      </c>
      <c r="K36" s="37" t="e">
        <f t="shared" si="4"/>
        <v>#REF!</v>
      </c>
      <c r="L36" s="37" t="e">
        <f t="shared" si="4"/>
        <v>#REF!</v>
      </c>
      <c r="M36" s="37" t="e">
        <f t="shared" si="4"/>
        <v>#REF!</v>
      </c>
      <c r="N36" s="37" t="e">
        <f t="shared" si="4"/>
        <v>#REF!</v>
      </c>
      <c r="O36" s="37" t="e">
        <f t="shared" si="4"/>
        <v>#REF!</v>
      </c>
    </row>
    <row r="37" spans="1:15" ht="26.25" x14ac:dyDescent="0.25">
      <c r="A37">
        <v>54</v>
      </c>
      <c r="C37" s="50" t="s">
        <v>133</v>
      </c>
      <c r="D37" s="51" t="e">
        <f>INDEX(#REF!,$A37)</f>
        <v>#REF!</v>
      </c>
      <c r="E37" s="51" t="e">
        <f>INDEX(#REF!,$A37)</f>
        <v>#REF!</v>
      </c>
      <c r="F37" s="51" t="e">
        <f>INDEX(#REF!,$A37)</f>
        <v>#REF!</v>
      </c>
      <c r="G37" s="51" t="e">
        <f>INDEX(#REF!,$A37)</f>
        <v>#REF!</v>
      </c>
      <c r="H37" s="51" t="e">
        <f>INDEX(#REF!,$A37)</f>
        <v>#REF!</v>
      </c>
      <c r="I37" s="51" t="e">
        <f>INDEX(#REF!,$A37)</f>
        <v>#REF!</v>
      </c>
      <c r="J37" s="51" t="e">
        <f>INDEX(#REF!,$A37)</f>
        <v>#REF!</v>
      </c>
      <c r="K37" s="51" t="e">
        <f>INDEX(#REF!,$A37)</f>
        <v>#REF!</v>
      </c>
      <c r="L37" s="51" t="e">
        <f>INDEX(#REF!,$A37)</f>
        <v>#REF!</v>
      </c>
      <c r="M37" s="51" t="e">
        <f>INDEX(#REF!,$A37)</f>
        <v>#REF!</v>
      </c>
      <c r="N37" s="51" t="e">
        <f>INDEX(#REF!,$A37)</f>
        <v>#REF!</v>
      </c>
      <c r="O37" s="51" t="e">
        <f>INDEX(#REF!,$A37)</f>
        <v>#REF!</v>
      </c>
    </row>
    <row r="39" spans="1:15" ht="3.75" customHeight="1" x14ac:dyDescent="0.25">
      <c r="B39" s="97"/>
      <c r="C39" s="97"/>
      <c r="D39" s="99"/>
      <c r="E39" s="99"/>
      <c r="F39" s="99"/>
      <c r="G39" s="99"/>
      <c r="L39" s="99"/>
      <c r="M39" s="99"/>
      <c r="N39" s="99"/>
      <c r="O39" s="99"/>
    </row>
    <row r="40" spans="1:15" ht="5.25" customHeight="1" x14ac:dyDescent="0.25"/>
    <row r="41" spans="1:15" ht="5.25" customHeight="1" x14ac:dyDescent="0.25"/>
    <row r="42" spans="1:15" ht="36.75" customHeight="1" thickBot="1" x14ac:dyDescent="0.75">
      <c r="C42" s="76" t="s">
        <v>175</v>
      </c>
      <c r="D42" s="54"/>
      <c r="H42" s="54"/>
      <c r="L42" s="54"/>
    </row>
    <row r="43" spans="1:15" ht="27" thickBot="1" x14ac:dyDescent="0.3">
      <c r="B43" s="94"/>
      <c r="C43" s="105" t="s">
        <v>109</v>
      </c>
      <c r="D43" s="106" t="e">
        <f t="shared" ref="D43:O43" si="5">D2</f>
        <v>#REF!</v>
      </c>
      <c r="E43" s="106" t="e">
        <f t="shared" si="5"/>
        <v>#REF!</v>
      </c>
      <c r="F43" s="106" t="e">
        <f t="shared" si="5"/>
        <v>#REF!</v>
      </c>
      <c r="G43" s="106" t="e">
        <f t="shared" si="5"/>
        <v>#REF!</v>
      </c>
      <c r="H43" s="107" t="e">
        <f t="shared" si="5"/>
        <v>#REF!</v>
      </c>
      <c r="I43" s="107" t="e">
        <f t="shared" si="5"/>
        <v>#REF!</v>
      </c>
      <c r="J43" s="107" t="e">
        <f t="shared" si="5"/>
        <v>#REF!</v>
      </c>
      <c r="K43" s="107" t="e">
        <f t="shared" si="5"/>
        <v>#REF!</v>
      </c>
      <c r="L43" s="108" t="e">
        <f t="shared" si="5"/>
        <v>#REF!</v>
      </c>
      <c r="M43" s="108" t="e">
        <f t="shared" si="5"/>
        <v>#REF!</v>
      </c>
      <c r="N43" s="108" t="e">
        <f t="shared" si="5"/>
        <v>#REF!</v>
      </c>
      <c r="O43" s="108" t="e">
        <f t="shared" si="5"/>
        <v>#REF!</v>
      </c>
    </row>
    <row r="44" spans="1:15" ht="26.25" x14ac:dyDescent="0.25">
      <c r="A44">
        <v>74</v>
      </c>
      <c r="B44" s="94"/>
      <c r="C44" s="110" t="s">
        <v>114</v>
      </c>
      <c r="D44" s="118" t="e">
        <f>INDEX(#REF!,$A44)</f>
        <v>#REF!</v>
      </c>
      <c r="E44" s="118" t="e">
        <f>INDEX(#REF!,$A44)</f>
        <v>#REF!</v>
      </c>
      <c r="F44" s="118" t="e">
        <f>INDEX(#REF!,$A44)</f>
        <v>#REF!</v>
      </c>
      <c r="G44" s="118" t="e">
        <f>INDEX(#REF!,$A44)</f>
        <v>#REF!</v>
      </c>
      <c r="H44" s="117" t="e">
        <f>INDEX(#REF!,$A44)</f>
        <v>#REF!</v>
      </c>
      <c r="I44" s="117" t="e">
        <f>INDEX(#REF!,$A44)</f>
        <v>#REF!</v>
      </c>
      <c r="J44" s="117" t="e">
        <f>INDEX(#REF!,$A44)</f>
        <v>#REF!</v>
      </c>
      <c r="K44" s="117" t="e">
        <f>INDEX(#REF!,$A44)</f>
        <v>#REF!</v>
      </c>
      <c r="L44" s="120" t="e">
        <f>INDEX(#REF!,$A44)</f>
        <v>#REF!</v>
      </c>
      <c r="M44" s="120" t="e">
        <f>INDEX(#REF!,$A44)</f>
        <v>#REF!</v>
      </c>
      <c r="N44" s="120" t="e">
        <f>INDEX(#REF!,$A44)</f>
        <v>#REF!</v>
      </c>
      <c r="O44" s="120" t="e">
        <f>INDEX(#REF!,$A44)</f>
        <v>#REF!</v>
      </c>
    </row>
    <row r="45" spans="1:15" ht="26.25" x14ac:dyDescent="0.25">
      <c r="A45">
        <f>A44+1</f>
        <v>75</v>
      </c>
      <c r="B45" s="94"/>
      <c r="C45" s="110" t="s">
        <v>138</v>
      </c>
      <c r="D45" s="118" t="e">
        <f>INDEX(#REF!,$A45)</f>
        <v>#REF!</v>
      </c>
      <c r="E45" s="118" t="e">
        <f>INDEX(#REF!,$A45)</f>
        <v>#REF!</v>
      </c>
      <c r="F45" s="118" t="e">
        <f>INDEX(#REF!,$A45)</f>
        <v>#REF!</v>
      </c>
      <c r="G45" s="118" t="e">
        <f>INDEX(#REF!,$A45)</f>
        <v>#REF!</v>
      </c>
      <c r="H45" s="117" t="e">
        <f>INDEX(#REF!,$A45)</f>
        <v>#REF!</v>
      </c>
      <c r="I45" s="117" t="e">
        <f>INDEX(#REF!,$A45)</f>
        <v>#REF!</v>
      </c>
      <c r="J45" s="117" t="e">
        <f>INDEX(#REF!,$A45)</f>
        <v>#REF!</v>
      </c>
      <c r="K45" s="117" t="e">
        <f>INDEX(#REF!,$A45)</f>
        <v>#REF!</v>
      </c>
      <c r="L45" s="120" t="e">
        <f>INDEX(#REF!,$A45)</f>
        <v>#REF!</v>
      </c>
      <c r="M45" s="120" t="e">
        <f>INDEX(#REF!,$A45)</f>
        <v>#REF!</v>
      </c>
      <c r="N45" s="120" t="e">
        <f>INDEX(#REF!,$A45)</f>
        <v>#REF!</v>
      </c>
      <c r="O45" s="120" t="e">
        <f>INDEX(#REF!,$A45)</f>
        <v>#REF!</v>
      </c>
    </row>
    <row r="46" spans="1:15" ht="26.25" x14ac:dyDescent="0.25">
      <c r="A46">
        <f>A45+1</f>
        <v>76</v>
      </c>
      <c r="C46" s="110" t="s">
        <v>126</v>
      </c>
      <c r="D46" s="118" t="e">
        <f>INDEX(#REF!,$A46)</f>
        <v>#REF!</v>
      </c>
      <c r="E46" s="118" t="e">
        <f>INDEX(#REF!,$A46)</f>
        <v>#REF!</v>
      </c>
      <c r="F46" s="118" t="e">
        <f>INDEX(#REF!,$A46)</f>
        <v>#REF!</v>
      </c>
      <c r="G46" s="118" t="e">
        <f>INDEX(#REF!,$A46)</f>
        <v>#REF!</v>
      </c>
      <c r="H46" s="117" t="e">
        <f>INDEX(#REF!,$A46)</f>
        <v>#REF!</v>
      </c>
      <c r="I46" s="117" t="e">
        <f>INDEX(#REF!,$A46)</f>
        <v>#REF!</v>
      </c>
      <c r="J46" s="117" t="e">
        <f>INDEX(#REF!,$A46)</f>
        <v>#REF!</v>
      </c>
      <c r="K46" s="117" t="e">
        <f>INDEX(#REF!,$A46)</f>
        <v>#REF!</v>
      </c>
      <c r="L46" s="120" t="e">
        <f>INDEX(#REF!,$A46)</f>
        <v>#REF!</v>
      </c>
      <c r="M46" s="120" t="e">
        <f>INDEX(#REF!,$A46)</f>
        <v>#REF!</v>
      </c>
      <c r="N46" s="120" t="e">
        <f>INDEX(#REF!,$A46)</f>
        <v>#REF!</v>
      </c>
      <c r="O46" s="120" t="e">
        <f>INDEX(#REF!,$A46)</f>
        <v>#REF!</v>
      </c>
    </row>
    <row r="47" spans="1:15" ht="26.25" x14ac:dyDescent="0.25">
      <c r="A47">
        <f>A46+1</f>
        <v>77</v>
      </c>
      <c r="C47" s="111" t="s">
        <v>127</v>
      </c>
      <c r="D47" s="118" t="e">
        <f>INDEX(#REF!,$A47)</f>
        <v>#REF!</v>
      </c>
      <c r="E47" s="118" t="e">
        <f>INDEX(#REF!,$A47)</f>
        <v>#REF!</v>
      </c>
      <c r="F47" s="118" t="e">
        <f>INDEX(#REF!,$A47)</f>
        <v>#REF!</v>
      </c>
      <c r="G47" s="118" t="e">
        <f>INDEX(#REF!,$A47)</f>
        <v>#REF!</v>
      </c>
      <c r="H47" s="117" t="e">
        <f>INDEX(#REF!,$A47)</f>
        <v>#REF!</v>
      </c>
      <c r="I47" s="117" t="e">
        <f>INDEX(#REF!,$A47)</f>
        <v>#REF!</v>
      </c>
      <c r="J47" s="117" t="e">
        <f>INDEX(#REF!,$A47)</f>
        <v>#REF!</v>
      </c>
      <c r="K47" s="117" t="e">
        <f>INDEX(#REF!,$A47)</f>
        <v>#REF!</v>
      </c>
      <c r="L47" s="120" t="e">
        <f>INDEX(#REF!,$A47)</f>
        <v>#REF!</v>
      </c>
      <c r="M47" s="120" t="e">
        <f>INDEX(#REF!,$A47)</f>
        <v>#REF!</v>
      </c>
      <c r="N47" s="120" t="e">
        <f>INDEX(#REF!,$A47)</f>
        <v>#REF!</v>
      </c>
      <c r="O47" s="120" t="e">
        <f>INDEX(#REF!,$A47)</f>
        <v>#REF!</v>
      </c>
    </row>
    <row r="48" spans="1:15" ht="27" thickBot="1" x14ac:dyDescent="0.3">
      <c r="A48">
        <f>A47+1</f>
        <v>78</v>
      </c>
      <c r="C48" s="111" t="s">
        <v>130</v>
      </c>
      <c r="D48" s="118" t="e">
        <f>INDEX(#REF!,$A48)</f>
        <v>#REF!</v>
      </c>
      <c r="E48" s="118" t="e">
        <f>INDEX(#REF!,$A48)</f>
        <v>#REF!</v>
      </c>
      <c r="F48" s="118" t="e">
        <f>INDEX(#REF!,$A48)</f>
        <v>#REF!</v>
      </c>
      <c r="G48" s="118" t="e">
        <f>INDEX(#REF!,$A48)</f>
        <v>#REF!</v>
      </c>
      <c r="H48" s="117" t="e">
        <f>INDEX(#REF!,$A48)</f>
        <v>#REF!</v>
      </c>
      <c r="I48" s="117" t="e">
        <f>INDEX(#REF!,$A48)</f>
        <v>#REF!</v>
      </c>
      <c r="J48" s="117" t="e">
        <f>INDEX(#REF!,$A48)</f>
        <v>#REF!</v>
      </c>
      <c r="K48" s="117" t="e">
        <f>INDEX(#REF!,$A48)</f>
        <v>#REF!</v>
      </c>
      <c r="L48" s="120" t="e">
        <f>INDEX(#REF!,$A48)</f>
        <v>#REF!</v>
      </c>
      <c r="M48" s="120" t="e">
        <f>INDEX(#REF!,$A48)</f>
        <v>#REF!</v>
      </c>
      <c r="N48" s="120" t="e">
        <f>INDEX(#REF!,$A48)</f>
        <v>#REF!</v>
      </c>
      <c r="O48" s="120" t="e">
        <f>INDEX(#REF!,$A48)</f>
        <v>#REF!</v>
      </c>
    </row>
    <row r="49" spans="3:15" ht="54" thickTop="1" thickBot="1" x14ac:dyDescent="0.3">
      <c r="C49" s="112" t="s">
        <v>133</v>
      </c>
      <c r="D49" s="113" t="s">
        <v>132</v>
      </c>
      <c r="E49" s="113" t="s">
        <v>146</v>
      </c>
      <c r="F49" s="113" t="s">
        <v>150</v>
      </c>
      <c r="G49" s="113" t="s">
        <v>144</v>
      </c>
      <c r="H49" s="114" t="s">
        <v>132</v>
      </c>
      <c r="I49" s="114" t="s">
        <v>144</v>
      </c>
      <c r="J49" s="114" t="s">
        <v>150</v>
      </c>
      <c r="K49" s="114" t="s">
        <v>144</v>
      </c>
      <c r="L49" s="115" t="s">
        <v>132</v>
      </c>
      <c r="M49" s="115" t="s">
        <v>146</v>
      </c>
      <c r="N49" s="115" t="s">
        <v>150</v>
      </c>
      <c r="O49" s="115" t="s">
        <v>144</v>
      </c>
    </row>
    <row r="51" spans="3:15" ht="15.75" thickBot="1" x14ac:dyDescent="0.3"/>
    <row r="52" spans="3:15" ht="26.25" x14ac:dyDescent="0.25">
      <c r="C52" s="98" t="s">
        <v>134</v>
      </c>
      <c r="D52" s="95" t="s">
        <v>142</v>
      </c>
      <c r="E52" s="95" t="s">
        <v>144</v>
      </c>
      <c r="F52" s="95" t="s">
        <v>146</v>
      </c>
      <c r="G52" s="95" t="s">
        <v>148</v>
      </c>
      <c r="H52" s="96" t="s">
        <v>150</v>
      </c>
    </row>
    <row r="53" spans="3:15" ht="47.25" thickBot="1" x14ac:dyDescent="0.75">
      <c r="C53" s="77"/>
      <c r="D53" s="78" t="s">
        <v>118</v>
      </c>
      <c r="E53" s="78" t="s">
        <v>122</v>
      </c>
      <c r="F53" s="78" t="s">
        <v>136</v>
      </c>
      <c r="G53" s="78" t="s">
        <v>117</v>
      </c>
      <c r="H53" s="79" t="s">
        <v>116</v>
      </c>
    </row>
  </sheetData>
  <mergeCells count="3">
    <mergeCell ref="D1:G1"/>
    <mergeCell ref="H1:K1"/>
    <mergeCell ref="L1:O1"/>
  </mergeCells>
  <conditionalFormatting sqref="G4:G7">
    <cfRule type="iconSet" priority="34">
      <iconSet iconSet="5Quarters" showValue="0">
        <cfvo type="percent" val="0"/>
        <cfvo type="num" val="0" gte="0"/>
        <cfvo type="num" val="1" gte="0"/>
        <cfvo type="num" val="2" gte="0"/>
        <cfvo type="num" val="3" gte="0"/>
      </iconSet>
    </cfRule>
  </conditionalFormatting>
  <conditionalFormatting sqref="D4:G7">
    <cfRule type="iconSet" priority="35">
      <iconSet iconSet="5Quarters" showValue="0">
        <cfvo type="percent" val="0"/>
        <cfvo type="num" val="0" gte="0"/>
        <cfvo type="num" val="1" gte="0"/>
        <cfvo type="num" val="2" gte="0"/>
        <cfvo type="num" val="3" gte="0"/>
      </iconSet>
    </cfRule>
  </conditionalFormatting>
  <conditionalFormatting sqref="D21:G23">
    <cfRule type="iconSet" priority="522">
      <iconSet iconSet="5Quarters" showValue="0">
        <cfvo type="percent" val="0"/>
        <cfvo type="num" val="0" gte="0"/>
        <cfvo type="num" val="1" gte="0"/>
        <cfvo type="num" val="2" gte="0"/>
        <cfvo type="num" val="3" gte="0"/>
      </iconSet>
    </cfRule>
  </conditionalFormatting>
  <conditionalFormatting sqref="D28:G30">
    <cfRule type="iconSet" priority="523">
      <iconSet iconSet="5Quarters" showValue="0">
        <cfvo type="percent" val="0"/>
        <cfvo type="num" val="0" gte="0"/>
        <cfvo type="num" val="1" gte="0"/>
        <cfvo type="num" val="2" gte="0"/>
        <cfvo type="num" val="3" gte="0"/>
      </iconSet>
    </cfRule>
  </conditionalFormatting>
  <conditionalFormatting sqref="D31:G31 D24:G24 D17:G17">
    <cfRule type="iconSet" priority="524">
      <iconSet iconSet="5Quarters" showValue="0">
        <cfvo type="percent" val="0"/>
        <cfvo type="percent" val="20"/>
        <cfvo type="percent" val="40"/>
        <cfvo type="percent" val="60"/>
        <cfvo type="percent" val="80"/>
      </iconSet>
    </cfRule>
    <cfRule type="iconSet" priority="525">
      <iconSet iconSet="5Quarters">
        <cfvo type="percent" val="0"/>
        <cfvo type="percent" val="20"/>
        <cfvo type="percent" val="40"/>
        <cfvo type="percent" val="60"/>
        <cfvo type="percent" val="80"/>
      </iconSet>
    </cfRule>
  </conditionalFormatting>
  <conditionalFormatting sqref="D31:G31">
    <cfRule type="iconSet" priority="530">
      <iconSet iconSet="5Quarters" showValue="0">
        <cfvo type="percent" val="0"/>
        <cfvo type="percent" val="20"/>
        <cfvo type="percent" val="40"/>
        <cfvo type="percent" val="60"/>
        <cfvo type="percent" val="80"/>
      </iconSet>
    </cfRule>
  </conditionalFormatting>
  <conditionalFormatting sqref="D24:G24">
    <cfRule type="iconSet" priority="531">
      <iconSet iconSet="5Quarters" showValue="0">
        <cfvo type="percent" val="0"/>
        <cfvo type="percent" val="20"/>
        <cfvo type="percent" val="40"/>
        <cfvo type="percent" val="60"/>
        <cfvo type="percent" val="80"/>
      </iconSet>
    </cfRule>
  </conditionalFormatting>
  <conditionalFormatting sqref="D17:G17">
    <cfRule type="iconSet" priority="532">
      <iconSet iconSet="5Quarters" showValue="0">
        <cfvo type="percent" val="0"/>
        <cfvo type="percent" val="20"/>
        <cfvo type="percent" val="40"/>
        <cfvo type="percent" val="60"/>
        <cfvo type="percent" val="80"/>
      </iconSet>
    </cfRule>
  </conditionalFormatting>
  <conditionalFormatting sqref="D8:G8">
    <cfRule type="iconSet" priority="533">
      <iconSet iconSet="5Quarters" showValue="0">
        <cfvo type="percent" val="0"/>
        <cfvo type="percent" val="20"/>
        <cfvo type="percent" val="40"/>
        <cfvo type="percent" val="60"/>
        <cfvo type="percent" val="80"/>
      </iconSet>
    </cfRule>
    <cfRule type="iconSet" priority="534">
      <iconSet iconSet="5Quarters">
        <cfvo type="percent" val="0"/>
        <cfvo type="percent" val="20"/>
        <cfvo type="percent" val="40"/>
        <cfvo type="percent" val="60"/>
        <cfvo type="percent" val="80"/>
      </iconSet>
    </cfRule>
  </conditionalFormatting>
  <conditionalFormatting sqref="D8:G8">
    <cfRule type="iconSet" priority="535">
      <iconSet iconSet="5Quarters" showValue="0">
        <cfvo type="percent" val="0"/>
        <cfvo type="percent" val="20"/>
        <cfvo type="percent" val="40"/>
        <cfvo type="percent" val="60"/>
        <cfvo type="percent" val="80"/>
      </iconSet>
    </cfRule>
  </conditionalFormatting>
  <conditionalFormatting sqref="D44:G48">
    <cfRule type="iconSet" priority="536">
      <iconSet iconSet="5Quarters" showValue="0">
        <cfvo type="percent" val="0"/>
        <cfvo type="num" val="0" gte="0"/>
        <cfvo type="num" val="1" gte="0"/>
        <cfvo type="num" val="2" gte="0"/>
        <cfvo type="num" val="3" gte="0"/>
      </iconSet>
    </cfRule>
  </conditionalFormatting>
  <conditionalFormatting sqref="G12:G16">
    <cfRule type="iconSet" priority="537">
      <iconSet iconSet="5Quarters" showValue="0">
        <cfvo type="percent" val="0"/>
        <cfvo type="num" val="0" gte="0"/>
        <cfvo type="num" val="1" gte="0"/>
        <cfvo type="num" val="2" gte="0"/>
        <cfvo type="num" val="3" gte="0"/>
      </iconSet>
    </cfRule>
  </conditionalFormatting>
  <conditionalFormatting sqref="D12:G16">
    <cfRule type="iconSet" priority="538">
      <iconSet iconSet="5Quarters" showValue="0">
        <cfvo type="percent" val="0"/>
        <cfvo type="num" val="0" gte="0"/>
        <cfvo type="num" val="1" gte="0"/>
        <cfvo type="num" val="2" gte="0"/>
        <cfvo type="num" val="3" gte="0"/>
      </iconSet>
    </cfRule>
  </conditionalFormatting>
  <conditionalFormatting sqref="H4:K7">
    <cfRule type="iconSet" priority="542">
      <iconSet iconSet="5Quarters" showValue="0">
        <cfvo type="percent" val="0"/>
        <cfvo type="num" val="0" gte="0"/>
        <cfvo type="num" val="1" gte="0"/>
        <cfvo type="num" val="2" gte="0"/>
        <cfvo type="num" val="3" gte="0"/>
      </iconSet>
    </cfRule>
  </conditionalFormatting>
  <conditionalFormatting sqref="H21:K23">
    <cfRule type="iconSet" priority="543">
      <iconSet iconSet="5Quarters" showValue="0">
        <cfvo type="percent" val="0"/>
        <cfvo type="num" val="0" gte="0"/>
        <cfvo type="num" val="1" gte="0"/>
        <cfvo type="num" val="2" gte="0"/>
        <cfvo type="num" val="3" gte="0"/>
      </iconSet>
    </cfRule>
  </conditionalFormatting>
  <conditionalFormatting sqref="H28:K30">
    <cfRule type="iconSet" priority="544">
      <iconSet iconSet="5Quarters" showValue="0">
        <cfvo type="percent" val="0"/>
        <cfvo type="num" val="0" gte="0"/>
        <cfvo type="num" val="1" gte="0"/>
        <cfvo type="num" val="2" gte="0"/>
        <cfvo type="num" val="3" gte="0"/>
      </iconSet>
    </cfRule>
  </conditionalFormatting>
  <conditionalFormatting sqref="H31:K31">
    <cfRule type="iconSet" priority="545">
      <iconSet iconSet="5Quarters" showValue="0">
        <cfvo type="percent" val="0"/>
        <cfvo type="percent" val="20"/>
        <cfvo type="percent" val="40"/>
        <cfvo type="percent" val="60"/>
        <cfvo type="percent" val="80"/>
      </iconSet>
    </cfRule>
  </conditionalFormatting>
  <conditionalFormatting sqref="H24:K24">
    <cfRule type="iconSet" priority="546">
      <iconSet iconSet="5Quarters" showValue="0">
        <cfvo type="percent" val="0"/>
        <cfvo type="percent" val="20"/>
        <cfvo type="percent" val="40"/>
        <cfvo type="percent" val="60"/>
        <cfvo type="percent" val="80"/>
      </iconSet>
    </cfRule>
  </conditionalFormatting>
  <conditionalFormatting sqref="H17:K17">
    <cfRule type="iconSet" priority="547">
      <iconSet iconSet="5Quarters" showValue="0">
        <cfvo type="percent" val="0"/>
        <cfvo type="percent" val="20"/>
        <cfvo type="percent" val="40"/>
        <cfvo type="percent" val="60"/>
        <cfvo type="percent" val="80"/>
      </iconSet>
    </cfRule>
  </conditionalFormatting>
  <conditionalFormatting sqref="H8:K8">
    <cfRule type="iconSet" priority="548">
      <iconSet iconSet="5Quarters" showValue="0">
        <cfvo type="percent" val="0"/>
        <cfvo type="percent" val="20"/>
        <cfvo type="percent" val="40"/>
        <cfvo type="percent" val="60"/>
        <cfvo type="percent" val="80"/>
      </iconSet>
    </cfRule>
  </conditionalFormatting>
  <conditionalFormatting sqref="H44:K48">
    <cfRule type="iconSet" priority="549">
      <iconSet iconSet="5Quarters" showValue="0">
        <cfvo type="percent" val="0"/>
        <cfvo type="num" val="0" gte="0"/>
        <cfvo type="num" val="1" gte="0"/>
        <cfvo type="num" val="2" gte="0"/>
        <cfvo type="num" val="3" gte="0"/>
      </iconSet>
    </cfRule>
  </conditionalFormatting>
  <conditionalFormatting sqref="H12:K16">
    <cfRule type="iconSet" priority="550">
      <iconSet iconSet="5Quarters" showValue="0">
        <cfvo type="percent" val="0"/>
        <cfvo type="num" val="0" gte="0"/>
        <cfvo type="num" val="1" gte="0"/>
        <cfvo type="num" val="2" gte="0"/>
        <cfvo type="num" val="3" gte="0"/>
      </iconSet>
    </cfRule>
  </conditionalFormatting>
  <conditionalFormatting sqref="L4:O7">
    <cfRule type="iconSet" priority="551">
      <iconSet iconSet="5Quarters" showValue="0">
        <cfvo type="percent" val="0"/>
        <cfvo type="num" val="0" gte="0"/>
        <cfvo type="num" val="1" gte="0"/>
        <cfvo type="num" val="2" gte="0"/>
        <cfvo type="num" val="3" gte="0"/>
      </iconSet>
    </cfRule>
  </conditionalFormatting>
  <conditionalFormatting sqref="L21:O23">
    <cfRule type="iconSet" priority="552">
      <iconSet iconSet="5Quarters" showValue="0">
        <cfvo type="percent" val="0"/>
        <cfvo type="num" val="0" gte="0"/>
        <cfvo type="num" val="1" gte="0"/>
        <cfvo type="num" val="2" gte="0"/>
        <cfvo type="num" val="3" gte="0"/>
      </iconSet>
    </cfRule>
  </conditionalFormatting>
  <conditionalFormatting sqref="L28:O30">
    <cfRule type="iconSet" priority="553">
      <iconSet iconSet="5Quarters" showValue="0">
        <cfvo type="percent" val="0"/>
        <cfvo type="num" val="0" gte="0"/>
        <cfvo type="num" val="1" gte="0"/>
        <cfvo type="num" val="2" gte="0"/>
        <cfvo type="num" val="3" gte="0"/>
      </iconSet>
    </cfRule>
  </conditionalFormatting>
  <conditionalFormatting sqref="L31:O31">
    <cfRule type="iconSet" priority="554">
      <iconSet iconSet="5Quarters" showValue="0">
        <cfvo type="percent" val="0"/>
        <cfvo type="percent" val="20"/>
        <cfvo type="percent" val="40"/>
        <cfvo type="percent" val="60"/>
        <cfvo type="percent" val="80"/>
      </iconSet>
    </cfRule>
  </conditionalFormatting>
  <conditionalFormatting sqref="L24:O24">
    <cfRule type="iconSet" priority="555">
      <iconSet iconSet="5Quarters" showValue="0">
        <cfvo type="percent" val="0"/>
        <cfvo type="percent" val="20"/>
        <cfvo type="percent" val="40"/>
        <cfvo type="percent" val="60"/>
        <cfvo type="percent" val="80"/>
      </iconSet>
    </cfRule>
  </conditionalFormatting>
  <conditionalFormatting sqref="L17:O17">
    <cfRule type="iconSet" priority="556">
      <iconSet iconSet="5Quarters" showValue="0">
        <cfvo type="percent" val="0"/>
        <cfvo type="percent" val="20"/>
        <cfvo type="percent" val="40"/>
        <cfvo type="percent" val="60"/>
        <cfvo type="percent" val="80"/>
      </iconSet>
    </cfRule>
  </conditionalFormatting>
  <conditionalFormatting sqref="L8:O8">
    <cfRule type="iconSet" priority="557">
      <iconSet iconSet="5Quarters" showValue="0">
        <cfvo type="percent" val="0"/>
        <cfvo type="percent" val="20"/>
        <cfvo type="percent" val="40"/>
        <cfvo type="percent" val="60"/>
        <cfvo type="percent" val="80"/>
      </iconSet>
    </cfRule>
  </conditionalFormatting>
  <conditionalFormatting sqref="L44:O48">
    <cfRule type="iconSet" priority="558">
      <iconSet iconSet="5Quarters" showValue="0">
        <cfvo type="percent" val="0"/>
        <cfvo type="num" val="0" gte="0"/>
        <cfvo type="num" val="1" gte="0"/>
        <cfvo type="num" val="2" gte="0"/>
        <cfvo type="num" val="3" gte="0"/>
      </iconSet>
    </cfRule>
  </conditionalFormatting>
  <conditionalFormatting sqref="L12:O16">
    <cfRule type="iconSet" priority="559">
      <iconSet iconSet="5Quarters" showValue="0">
        <cfvo type="percent" val="0"/>
        <cfvo type="num" val="0" gte="0"/>
        <cfvo type="num" val="1" gte="0"/>
        <cfvo type="num" val="2" gte="0"/>
        <cfvo type="num" val="3" gte="0"/>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20"/>
  <sheetViews>
    <sheetView zoomScale="85" zoomScaleNormal="85" workbookViewId="0">
      <selection activeCell="E26" sqref="E26"/>
    </sheetView>
  </sheetViews>
  <sheetFormatPr defaultRowHeight="15" x14ac:dyDescent="0.25"/>
  <cols>
    <col min="2" max="2" width="28.140625" customWidth="1"/>
    <col min="3" max="3" width="17.42578125" customWidth="1"/>
    <col min="4" max="4" width="17.7109375" customWidth="1"/>
    <col min="5" max="5" width="18.85546875" customWidth="1"/>
    <col min="6" max="7" width="17.7109375" customWidth="1"/>
    <col min="8" max="8" width="39.7109375" bestFit="1" customWidth="1"/>
    <col min="9" max="9" width="6.85546875" customWidth="1"/>
  </cols>
  <sheetData>
    <row r="1" spans="2:9" ht="15.75" thickBot="1" x14ac:dyDescent="0.3"/>
    <row r="2" spans="2:9" ht="45.75" customHeight="1" x14ac:dyDescent="0.25">
      <c r="B2" s="176" t="s">
        <v>134</v>
      </c>
      <c r="C2" s="177" t="s">
        <v>142</v>
      </c>
      <c r="D2" s="177" t="s">
        <v>144</v>
      </c>
      <c r="E2" s="177" t="s">
        <v>146</v>
      </c>
      <c r="F2" s="177" t="s">
        <v>148</v>
      </c>
      <c r="G2" s="178" t="s">
        <v>150</v>
      </c>
    </row>
    <row r="3" spans="2:9" ht="29.25" customHeight="1" thickBot="1" x14ac:dyDescent="0.35">
      <c r="B3" s="179"/>
      <c r="C3" s="180" t="s">
        <v>116</v>
      </c>
      <c r="D3" s="184" t="s">
        <v>117</v>
      </c>
      <c r="E3" s="180" t="s">
        <v>136</v>
      </c>
      <c r="F3" s="184" t="s">
        <v>122</v>
      </c>
      <c r="G3" s="181" t="s">
        <v>118</v>
      </c>
    </row>
    <row r="5" spans="2:9" ht="26.25" x14ac:dyDescent="0.4">
      <c r="F5" s="193" t="s">
        <v>178</v>
      </c>
      <c r="H5" s="172" t="s">
        <v>134</v>
      </c>
      <c r="I5" s="173"/>
    </row>
    <row r="6" spans="2:9" ht="18" customHeight="1" x14ac:dyDescent="0.4">
      <c r="F6" s="194"/>
      <c r="H6" s="174" t="s">
        <v>142</v>
      </c>
      <c r="I6" s="175" t="s">
        <v>116</v>
      </c>
    </row>
    <row r="7" spans="2:9" ht="21.95" customHeight="1" x14ac:dyDescent="0.4">
      <c r="F7" s="194"/>
      <c r="H7" s="174" t="s">
        <v>144</v>
      </c>
      <c r="I7" s="185" t="s">
        <v>117</v>
      </c>
    </row>
    <row r="8" spans="2:9" ht="18.95" customHeight="1" x14ac:dyDescent="0.4">
      <c r="F8" s="194"/>
      <c r="H8" s="174" t="s">
        <v>146</v>
      </c>
      <c r="I8" s="175" t="s">
        <v>136</v>
      </c>
    </row>
    <row r="9" spans="2:9" ht="18" customHeight="1" x14ac:dyDescent="0.4">
      <c r="F9" s="194"/>
      <c r="H9" s="174" t="s">
        <v>148</v>
      </c>
      <c r="I9" s="185" t="s">
        <v>122</v>
      </c>
    </row>
    <row r="10" spans="2:9" ht="24" customHeight="1" x14ac:dyDescent="0.4">
      <c r="F10" s="194"/>
      <c r="H10" s="174" t="s">
        <v>150</v>
      </c>
      <c r="I10" s="175" t="s">
        <v>118</v>
      </c>
    </row>
    <row r="11" spans="2:9" ht="23.25" x14ac:dyDescent="0.35">
      <c r="F11" s="194"/>
    </row>
    <row r="12" spans="2:9" ht="27" customHeight="1" x14ac:dyDescent="0.4">
      <c r="F12" s="193" t="s">
        <v>179</v>
      </c>
      <c r="H12" s="172" t="s">
        <v>180</v>
      </c>
      <c r="I12" s="173"/>
    </row>
    <row r="13" spans="2:9" ht="24" customHeight="1" x14ac:dyDescent="0.4">
      <c r="F13" s="194"/>
      <c r="H13" s="23" t="s">
        <v>143</v>
      </c>
      <c r="I13" s="175" t="s">
        <v>116</v>
      </c>
    </row>
    <row r="14" spans="2:9" ht="22.5" customHeight="1" x14ac:dyDescent="0.4">
      <c r="F14" s="194"/>
      <c r="H14" s="23" t="s">
        <v>145</v>
      </c>
      <c r="I14" s="185" t="s">
        <v>117</v>
      </c>
    </row>
    <row r="15" spans="2:9" ht="23.1" customHeight="1" x14ac:dyDescent="0.4">
      <c r="F15" s="194"/>
      <c r="H15" s="23" t="s">
        <v>147</v>
      </c>
      <c r="I15" s="175" t="s">
        <v>136</v>
      </c>
    </row>
    <row r="16" spans="2:9" ht="21" customHeight="1" x14ac:dyDescent="0.4">
      <c r="F16" s="194"/>
      <c r="H16" s="23" t="s">
        <v>149</v>
      </c>
      <c r="I16" s="185" t="s">
        <v>122</v>
      </c>
    </row>
    <row r="17" spans="2:9" ht="21.6" customHeight="1" x14ac:dyDescent="0.4">
      <c r="F17" s="194"/>
      <c r="H17" s="23" t="s">
        <v>151</v>
      </c>
      <c r="I17" s="175" t="s">
        <v>118</v>
      </c>
    </row>
    <row r="18" spans="2:9" ht="24" thickBot="1" x14ac:dyDescent="0.4">
      <c r="F18" s="194"/>
    </row>
    <row r="19" spans="2:9" ht="78.75" x14ac:dyDescent="0.4">
      <c r="B19" s="176" t="s">
        <v>180</v>
      </c>
      <c r="C19" s="195" t="s">
        <v>143</v>
      </c>
      <c r="D19" s="195" t="s">
        <v>145</v>
      </c>
      <c r="E19" s="195" t="s">
        <v>147</v>
      </c>
      <c r="F19" s="195" t="s">
        <v>149</v>
      </c>
      <c r="G19" s="196" t="s">
        <v>151</v>
      </c>
    </row>
    <row r="20" spans="2:9" ht="47.25" thickBot="1" x14ac:dyDescent="0.35">
      <c r="B20" s="179"/>
      <c r="C20" s="180" t="s">
        <v>116</v>
      </c>
      <c r="D20" s="184" t="s">
        <v>117</v>
      </c>
      <c r="E20" s="180" t="s">
        <v>136</v>
      </c>
      <c r="F20" s="184" t="s">
        <v>122</v>
      </c>
      <c r="G20" s="181" t="s">
        <v>118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7BA9C-BDB6-4552-B1DD-9762293B4D2C}">
  <dimension ref="B1:L19"/>
  <sheetViews>
    <sheetView view="pageBreakPreview" zoomScale="60" zoomScaleNormal="55" workbookViewId="0">
      <selection activeCell="H15" sqref="H15"/>
    </sheetView>
  </sheetViews>
  <sheetFormatPr defaultColWidth="8.7109375" defaultRowHeight="18.75" x14ac:dyDescent="0.3"/>
  <cols>
    <col min="1" max="1" width="8.7109375" style="32"/>
    <col min="2" max="2" width="64.42578125" style="33" customWidth="1"/>
    <col min="3" max="9" width="25.7109375" style="94" customWidth="1"/>
    <col min="10" max="10" width="27.42578125" style="32" customWidth="1"/>
    <col min="11" max="11" width="3.7109375" style="32" bestFit="1" customWidth="1"/>
    <col min="12" max="12" width="5.5703125" style="32" bestFit="1" customWidth="1"/>
    <col min="13" max="16384" width="8.7109375" style="32"/>
  </cols>
  <sheetData>
    <row r="1" spans="2:12" ht="46.5" customHeight="1" thickBot="1" x14ac:dyDescent="0.75">
      <c r="B1" s="285" t="s">
        <v>181</v>
      </c>
      <c r="K1" s="35">
        <f>COUNTA(A2:J2)-1</f>
        <v>7</v>
      </c>
      <c r="L1" s="121">
        <v>0.25</v>
      </c>
    </row>
    <row r="2" spans="2:12" ht="40.5" customHeight="1" x14ac:dyDescent="0.25">
      <c r="B2" s="330" t="s">
        <v>109</v>
      </c>
      <c r="C2" s="332" t="s">
        <v>3</v>
      </c>
      <c r="D2" s="332" t="s">
        <v>182</v>
      </c>
      <c r="E2" s="332">
        <v>2</v>
      </c>
      <c r="F2" s="332">
        <v>3</v>
      </c>
      <c r="G2" s="332">
        <v>4</v>
      </c>
      <c r="H2" s="326">
        <v>5</v>
      </c>
      <c r="I2" s="328">
        <v>6</v>
      </c>
    </row>
    <row r="3" spans="2:12" ht="15.75" thickBot="1" x14ac:dyDescent="0.3">
      <c r="B3" s="331"/>
      <c r="C3" s="333"/>
      <c r="D3" s="333"/>
      <c r="E3" s="333"/>
      <c r="F3" s="333"/>
      <c r="G3" s="333"/>
      <c r="H3" s="327"/>
      <c r="I3" s="329"/>
      <c r="L3"/>
    </row>
    <row r="4" spans="2:12" s="202" customFormat="1" ht="56.1" customHeight="1" x14ac:dyDescent="0.25">
      <c r="B4" s="287" t="s">
        <v>114</v>
      </c>
      <c r="C4" s="286">
        <v>4</v>
      </c>
      <c r="D4" s="286">
        <v>2.75</v>
      </c>
      <c r="E4" s="286">
        <v>3</v>
      </c>
      <c r="F4" s="286">
        <v>2.75</v>
      </c>
      <c r="G4" s="286">
        <v>2.75</v>
      </c>
      <c r="H4" s="286">
        <v>2.25</v>
      </c>
      <c r="I4" s="288">
        <v>3</v>
      </c>
      <c r="L4" s="203"/>
    </row>
    <row r="5" spans="2:12" s="202" customFormat="1" ht="56.1" customHeight="1" x14ac:dyDescent="0.25">
      <c r="B5" s="66" t="s">
        <v>123</v>
      </c>
      <c r="C5" s="205">
        <v>1</v>
      </c>
      <c r="D5" s="205">
        <v>3.75</v>
      </c>
      <c r="E5" s="205">
        <v>3.75</v>
      </c>
      <c r="F5" s="205">
        <v>3</v>
      </c>
      <c r="G5" s="205">
        <v>3</v>
      </c>
      <c r="H5" s="205">
        <v>2.5</v>
      </c>
      <c r="I5" s="289">
        <v>3.75</v>
      </c>
      <c r="L5" s="203"/>
    </row>
    <row r="6" spans="2:12" s="202" customFormat="1" ht="56.1" customHeight="1" x14ac:dyDescent="0.25">
      <c r="B6" s="66" t="s">
        <v>125</v>
      </c>
      <c r="C6" s="205">
        <v>4</v>
      </c>
      <c r="D6" s="205">
        <v>3</v>
      </c>
      <c r="E6" s="205">
        <v>3</v>
      </c>
      <c r="F6" s="205">
        <v>2.5</v>
      </c>
      <c r="G6" s="205">
        <v>2.5</v>
      </c>
      <c r="H6" s="205">
        <v>2</v>
      </c>
      <c r="I6" s="289">
        <v>3</v>
      </c>
      <c r="L6" s="203"/>
    </row>
    <row r="7" spans="2:12" s="202" customFormat="1" ht="56.1" customHeight="1" x14ac:dyDescent="0.25">
      <c r="B7" s="66" t="s">
        <v>126</v>
      </c>
      <c r="C7" s="205">
        <v>4</v>
      </c>
      <c r="D7" s="205">
        <v>4</v>
      </c>
      <c r="E7" s="205">
        <v>3</v>
      </c>
      <c r="F7" s="205">
        <v>2</v>
      </c>
      <c r="G7" s="205">
        <v>2.5</v>
      </c>
      <c r="H7" s="205">
        <v>1</v>
      </c>
      <c r="I7" s="289">
        <v>3</v>
      </c>
      <c r="J7" s="203"/>
      <c r="L7" s="203"/>
    </row>
    <row r="8" spans="2:12" s="202" customFormat="1" ht="56.1" customHeight="1" x14ac:dyDescent="0.25">
      <c r="B8" s="66" t="s">
        <v>127</v>
      </c>
      <c r="C8" s="205">
        <v>4</v>
      </c>
      <c r="D8" s="205">
        <v>3</v>
      </c>
      <c r="E8" s="205">
        <v>3.3333333333333335</v>
      </c>
      <c r="F8" s="205">
        <v>2.6666666666666665</v>
      </c>
      <c r="G8" s="205">
        <v>2.6666666666666665</v>
      </c>
      <c r="H8" s="205">
        <v>2</v>
      </c>
      <c r="I8" s="289">
        <v>3.3333333333333335</v>
      </c>
      <c r="L8" s="203"/>
    </row>
    <row r="9" spans="2:12" s="202" customFormat="1" ht="56.1" customHeight="1" x14ac:dyDescent="0.25">
      <c r="B9" s="66" t="s">
        <v>183</v>
      </c>
      <c r="C9" s="205">
        <v>2.6666666666666665</v>
      </c>
      <c r="D9" s="205">
        <v>3.3333333333333335</v>
      </c>
      <c r="E9" s="205">
        <v>3.3333333333333335</v>
      </c>
      <c r="F9" s="205">
        <v>2</v>
      </c>
      <c r="G9" s="205">
        <v>2</v>
      </c>
      <c r="H9" s="205">
        <v>1.3333333333333333</v>
      </c>
      <c r="I9" s="289">
        <v>3</v>
      </c>
      <c r="L9" s="203"/>
    </row>
    <row r="10" spans="2:12" s="204" customFormat="1" ht="56.1" customHeight="1" x14ac:dyDescent="0.25">
      <c r="B10" s="66" t="s">
        <v>130</v>
      </c>
      <c r="C10" s="37" t="s">
        <v>105</v>
      </c>
      <c r="D10" s="37" t="s">
        <v>106</v>
      </c>
      <c r="E10" s="37" t="s">
        <v>106</v>
      </c>
      <c r="F10" s="37" t="s">
        <v>106</v>
      </c>
      <c r="G10" s="37" t="s">
        <v>106</v>
      </c>
      <c r="H10" s="37" t="s">
        <v>106</v>
      </c>
      <c r="I10" s="290" t="s">
        <v>106</v>
      </c>
      <c r="L10" s="203"/>
    </row>
    <row r="11" spans="2:12" ht="53.25" thickBot="1" x14ac:dyDescent="0.3">
      <c r="B11" s="291" t="s">
        <v>133</v>
      </c>
      <c r="C11" s="292" t="s">
        <v>184</v>
      </c>
      <c r="D11" s="292" t="s">
        <v>150</v>
      </c>
      <c r="E11" s="292" t="s">
        <v>144</v>
      </c>
      <c r="F11" s="292" t="s">
        <v>150</v>
      </c>
      <c r="G11" s="292" t="s">
        <v>146</v>
      </c>
      <c r="H11" s="292" t="s">
        <v>144</v>
      </c>
      <c r="I11" s="293" t="s">
        <v>142</v>
      </c>
      <c r="L11"/>
    </row>
    <row r="12" spans="2:12" ht="26.25" x14ac:dyDescent="0.4">
      <c r="B12" s="52" t="s">
        <v>134</v>
      </c>
    </row>
    <row r="13" spans="2:12" ht="46.5" x14ac:dyDescent="0.4">
      <c r="B13" s="53" t="str">
        <f>IF(Reference!E3="", "", Reference!E3)</f>
        <v>Most Preferred</v>
      </c>
      <c r="C13" s="197" t="str">
        <f>IF(Reference!C3="", "", Reference!C3)</f>
        <v>●</v>
      </c>
      <c r="D13" s="198"/>
      <c r="E13" s="198"/>
      <c r="F13" s="198"/>
      <c r="G13" s="198"/>
      <c r="H13" s="198"/>
      <c r="I13" s="198"/>
    </row>
    <row r="14" spans="2:12" ht="35.25" x14ac:dyDescent="0.4">
      <c r="B14" s="53" t="str">
        <f>IF(Reference!E4="", "", Reference!E4)</f>
        <v>More Preferred</v>
      </c>
      <c r="C14" s="199" t="str">
        <f>IF(Reference!C4="", "", Reference!C4)</f>
        <v>◕</v>
      </c>
    </row>
    <row r="15" spans="2:12" ht="31.5" x14ac:dyDescent="0.4">
      <c r="B15" s="53" t="str">
        <f>IF(Reference!E5="", "", Reference!E5)</f>
        <v>Somewhat Preferred</v>
      </c>
      <c r="C15" s="200" t="str">
        <f>IF(Reference!C5="", "", Reference!C5)</f>
        <v>◑</v>
      </c>
    </row>
    <row r="16" spans="2:12" ht="35.25" x14ac:dyDescent="0.4">
      <c r="B16" s="53" t="str">
        <f>IF(Reference!E6="", "", Reference!E6)</f>
        <v>Less Preferred</v>
      </c>
      <c r="C16" s="199" t="str">
        <f>IF(Reference!C6="", "", Reference!C6)</f>
        <v>◔</v>
      </c>
    </row>
    <row r="17" spans="2:9" ht="46.5" x14ac:dyDescent="0.4">
      <c r="B17" s="53" t="str">
        <f>IF(Reference!E7="", "", Reference!E7)</f>
        <v>Least Preferred</v>
      </c>
      <c r="C17" s="197" t="str">
        <f>IF(Reference!C7="", "", Reference!C7)</f>
        <v>○</v>
      </c>
    </row>
    <row r="18" spans="2:9" x14ac:dyDescent="0.3">
      <c r="B18" s="33" t="str">
        <f>IF(Reference!E8="", "", Reference!E8)</f>
        <v/>
      </c>
    </row>
    <row r="19" spans="2:9" s="75" customFormat="1" x14ac:dyDescent="0.3">
      <c r="B19" s="58"/>
      <c r="C19" s="201"/>
      <c r="D19" s="201"/>
      <c r="E19" s="201"/>
      <c r="F19" s="201"/>
      <c r="G19" s="201"/>
      <c r="H19" s="201"/>
      <c r="I19" s="201"/>
    </row>
  </sheetData>
  <mergeCells count="8">
    <mergeCell ref="H2:H3"/>
    <mergeCell ref="I2:I3"/>
    <mergeCell ref="B2:B3"/>
    <mergeCell ref="C2:C3"/>
    <mergeCell ref="D2:D3"/>
    <mergeCell ref="E2:E3"/>
    <mergeCell ref="F2:F3"/>
    <mergeCell ref="G2:G3"/>
  </mergeCells>
  <conditionalFormatting sqref="I4">
    <cfRule type="iconSet" priority="5">
      <iconSet iconSet="5Quarters" showValue="0">
        <cfvo type="percent" val="0"/>
        <cfvo type="num" val="1"/>
        <cfvo type="num" val="2"/>
        <cfvo type="num" val="3"/>
        <cfvo type="num" val="4"/>
      </iconSet>
    </cfRule>
  </conditionalFormatting>
  <conditionalFormatting sqref="C4:D4">
    <cfRule type="iconSet" priority="6">
      <iconSet iconSet="5Quarters" showValue="0">
        <cfvo type="percent" val="0"/>
        <cfvo type="num" val="1"/>
        <cfvo type="num" val="2"/>
        <cfvo type="num" val="3"/>
        <cfvo type="num" val="4"/>
      </iconSet>
    </cfRule>
  </conditionalFormatting>
  <conditionalFormatting sqref="E4">
    <cfRule type="iconSet" priority="4">
      <iconSet iconSet="5Quarters" showValue="0">
        <cfvo type="percent" val="0"/>
        <cfvo type="num" val="1"/>
        <cfvo type="num" val="2"/>
        <cfvo type="num" val="3"/>
        <cfvo type="num" val="4"/>
      </iconSet>
    </cfRule>
  </conditionalFormatting>
  <conditionalFormatting sqref="F4">
    <cfRule type="iconSet" priority="3">
      <iconSet iconSet="5Quarters" showValue="0">
        <cfvo type="percent" val="0"/>
        <cfvo type="num" val="1"/>
        <cfvo type="num" val="2"/>
        <cfvo type="num" val="3"/>
        <cfvo type="num" val="4"/>
      </iconSet>
    </cfRule>
  </conditionalFormatting>
  <conditionalFormatting sqref="G4">
    <cfRule type="iconSet" priority="2">
      <iconSet iconSet="5Quarters" showValue="0">
        <cfvo type="percent" val="0"/>
        <cfvo type="num" val="1"/>
        <cfvo type="num" val="2"/>
        <cfvo type="num" val="3"/>
        <cfvo type="num" val="4"/>
      </iconSet>
    </cfRule>
  </conditionalFormatting>
  <conditionalFormatting sqref="H4">
    <cfRule type="iconSet" priority="1">
      <iconSet iconSet="5Quarters" showValue="0">
        <cfvo type="percent" val="0"/>
        <cfvo type="num" val="1"/>
        <cfvo type="num" val="2"/>
        <cfvo type="num" val="3"/>
        <cfvo type="num" val="4"/>
      </iconSet>
    </cfRule>
  </conditionalFormatting>
  <conditionalFormatting sqref="I5:I6">
    <cfRule type="iconSet" priority="1204">
      <iconSet iconSet="5Quarters" showValue="0">
        <cfvo type="percent" val="0"/>
        <cfvo type="num" val="1"/>
        <cfvo type="num" val="2"/>
        <cfvo type="num" val="3"/>
        <cfvo type="num" val="4"/>
      </iconSet>
    </cfRule>
  </conditionalFormatting>
  <conditionalFormatting sqref="C5:D6">
    <cfRule type="iconSet" priority="1205">
      <iconSet iconSet="5Quarters" showValue="0">
        <cfvo type="percent" val="0"/>
        <cfvo type="num" val="1"/>
        <cfvo type="num" val="2"/>
        <cfvo type="num" val="3"/>
        <cfvo type="num" val="4"/>
      </iconSet>
    </cfRule>
  </conditionalFormatting>
  <conditionalFormatting sqref="E5:E6">
    <cfRule type="iconSet" priority="1206">
      <iconSet iconSet="5Quarters" showValue="0">
        <cfvo type="percent" val="0"/>
        <cfvo type="num" val="1"/>
        <cfvo type="num" val="2"/>
        <cfvo type="num" val="3"/>
        <cfvo type="num" val="4"/>
      </iconSet>
    </cfRule>
  </conditionalFormatting>
  <conditionalFormatting sqref="F5:F6">
    <cfRule type="iconSet" priority="1208">
      <iconSet iconSet="5Quarters" showValue="0">
        <cfvo type="percent" val="0"/>
        <cfvo type="num" val="1"/>
        <cfvo type="num" val="2"/>
        <cfvo type="num" val="3"/>
        <cfvo type="num" val="4"/>
      </iconSet>
    </cfRule>
  </conditionalFormatting>
  <conditionalFormatting sqref="G5:G6">
    <cfRule type="iconSet" priority="1212">
      <iconSet iconSet="5Quarters" showValue="0">
        <cfvo type="percent" val="0"/>
        <cfvo type="num" val="1"/>
        <cfvo type="num" val="2"/>
        <cfvo type="num" val="3"/>
        <cfvo type="num" val="4"/>
      </iconSet>
    </cfRule>
  </conditionalFormatting>
  <conditionalFormatting sqref="H5:H6">
    <cfRule type="iconSet" priority="1213">
      <iconSet iconSet="5Quarters" showValue="0">
        <cfvo type="percent" val="0"/>
        <cfvo type="num" val="1"/>
        <cfvo type="num" val="2"/>
        <cfvo type="num" val="3"/>
        <cfvo type="num" val="4"/>
      </iconSet>
    </cfRule>
  </conditionalFormatting>
  <conditionalFormatting sqref="I7">
    <cfRule type="iconSet" priority="1214">
      <iconSet iconSet="5Quarters" showValue="0">
        <cfvo type="percent" val="0"/>
        <cfvo type="num" val="1"/>
        <cfvo type="num" val="2"/>
        <cfvo type="num" val="3"/>
        <cfvo type="num" val="4"/>
      </iconSet>
    </cfRule>
  </conditionalFormatting>
  <conditionalFormatting sqref="C7:D7">
    <cfRule type="iconSet" priority="1215">
      <iconSet iconSet="5Quarters" showValue="0">
        <cfvo type="percent" val="0"/>
        <cfvo type="num" val="1"/>
        <cfvo type="num" val="2"/>
        <cfvo type="num" val="3"/>
        <cfvo type="num" val="4"/>
      </iconSet>
    </cfRule>
  </conditionalFormatting>
  <conditionalFormatting sqref="E7">
    <cfRule type="iconSet" priority="1216">
      <iconSet iconSet="5Quarters" showValue="0">
        <cfvo type="percent" val="0"/>
        <cfvo type="num" val="1"/>
        <cfvo type="num" val="2"/>
        <cfvo type="num" val="3"/>
        <cfvo type="num" val="4"/>
      </iconSet>
    </cfRule>
  </conditionalFormatting>
  <conditionalFormatting sqref="F7">
    <cfRule type="iconSet" priority="1218">
      <iconSet iconSet="5Quarters" showValue="0">
        <cfvo type="percent" val="0"/>
        <cfvo type="num" val="1"/>
        <cfvo type="num" val="2"/>
        <cfvo type="num" val="3"/>
        <cfvo type="num" val="4"/>
      </iconSet>
    </cfRule>
  </conditionalFormatting>
  <conditionalFormatting sqref="G7">
    <cfRule type="iconSet" priority="1222">
      <iconSet iconSet="5Quarters" showValue="0">
        <cfvo type="percent" val="0"/>
        <cfvo type="num" val="1"/>
        <cfvo type="num" val="2"/>
        <cfvo type="num" val="3"/>
        <cfvo type="num" val="4"/>
      </iconSet>
    </cfRule>
  </conditionalFormatting>
  <conditionalFormatting sqref="H7">
    <cfRule type="iconSet" priority="1223">
      <iconSet iconSet="5Quarters" showValue="0">
        <cfvo type="percent" val="0"/>
        <cfvo type="num" val="1"/>
        <cfvo type="num" val="2"/>
        <cfvo type="num" val="3"/>
        <cfvo type="num" val="4"/>
      </iconSet>
    </cfRule>
  </conditionalFormatting>
  <conditionalFormatting sqref="I8">
    <cfRule type="iconSet" priority="1224">
      <iconSet iconSet="5Quarters" showValue="0">
        <cfvo type="percent" val="0"/>
        <cfvo type="num" val="1"/>
        <cfvo type="num" val="2"/>
        <cfvo type="num" val="3"/>
        <cfvo type="num" val="4"/>
      </iconSet>
    </cfRule>
  </conditionalFormatting>
  <conditionalFormatting sqref="C8:D8">
    <cfRule type="iconSet" priority="1225">
      <iconSet iconSet="5Quarters" showValue="0">
        <cfvo type="percent" val="0"/>
        <cfvo type="num" val="1"/>
        <cfvo type="num" val="2"/>
        <cfvo type="num" val="3"/>
        <cfvo type="num" val="4"/>
      </iconSet>
    </cfRule>
  </conditionalFormatting>
  <conditionalFormatting sqref="E8">
    <cfRule type="iconSet" priority="1226">
      <iconSet iconSet="5Quarters" showValue="0">
        <cfvo type="percent" val="0"/>
        <cfvo type="num" val="1"/>
        <cfvo type="num" val="2"/>
        <cfvo type="num" val="3"/>
        <cfvo type="num" val="4"/>
      </iconSet>
    </cfRule>
  </conditionalFormatting>
  <conditionalFormatting sqref="F8">
    <cfRule type="iconSet" priority="1227">
      <iconSet iconSet="5Quarters" showValue="0">
        <cfvo type="percent" val="0"/>
        <cfvo type="num" val="1"/>
        <cfvo type="num" val="2"/>
        <cfvo type="num" val="3"/>
        <cfvo type="num" val="4"/>
      </iconSet>
    </cfRule>
  </conditionalFormatting>
  <conditionalFormatting sqref="G8">
    <cfRule type="iconSet" priority="1230">
      <iconSet iconSet="5Quarters" showValue="0">
        <cfvo type="percent" val="0"/>
        <cfvo type="num" val="1"/>
        <cfvo type="num" val="2"/>
        <cfvo type="num" val="3"/>
        <cfvo type="num" val="4"/>
      </iconSet>
    </cfRule>
  </conditionalFormatting>
  <conditionalFormatting sqref="H8">
    <cfRule type="iconSet" priority="1231">
      <iconSet iconSet="5Quarters" showValue="0">
        <cfvo type="percent" val="0"/>
        <cfvo type="num" val="1"/>
        <cfvo type="num" val="2"/>
        <cfvo type="num" val="3"/>
        <cfvo type="num" val="4"/>
      </iconSet>
    </cfRule>
  </conditionalFormatting>
  <conditionalFormatting sqref="C9:I9">
    <cfRule type="iconSet" priority="1232">
      <iconSet iconSet="5Quarters" showValue="0">
        <cfvo type="percent" val="0"/>
        <cfvo type="num" val="1"/>
        <cfvo type="num" val="2"/>
        <cfvo type="num" val="3"/>
        <cfvo type="num" val="4"/>
      </iconSet>
    </cfRule>
  </conditionalFormatting>
  <pageMargins left="0.7" right="0.7" top="0.75" bottom="0.75" header="0.3" footer="0.3"/>
  <pageSetup scale="36" orientation="landscape" horizontalDpi="1200" verticalDpi="1200"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E413-F0B1-43B8-B823-E020849DFB5E}">
  <sheetPr>
    <pageSetUpPr autoPageBreaks="0"/>
  </sheetPr>
  <dimension ref="B1:I19"/>
  <sheetViews>
    <sheetView showGridLines="0" topLeftCell="A10" zoomScale="70" zoomScaleNormal="70" workbookViewId="0">
      <selection activeCell="B11" sqref="B11:I19"/>
    </sheetView>
  </sheetViews>
  <sheetFormatPr defaultRowHeight="15" x14ac:dyDescent="0.25"/>
  <cols>
    <col min="1" max="1" width="48.28515625" customWidth="1"/>
    <col min="2" max="2" width="33.5703125" customWidth="1"/>
    <col min="3" max="8" width="25.140625" customWidth="1"/>
    <col min="9" max="9" width="27.42578125" customWidth="1"/>
  </cols>
  <sheetData>
    <row r="1" spans="2:9" s="301" customFormat="1" ht="54" customHeight="1" x14ac:dyDescent="0.25">
      <c r="I1" s="334"/>
    </row>
    <row r="2" spans="2:9" s="301" customFormat="1" ht="54" customHeight="1" x14ac:dyDescent="0.25">
      <c r="I2" s="334"/>
    </row>
    <row r="9" spans="2:9" s="294" customFormat="1" ht="26.25" x14ac:dyDescent="0.4"/>
    <row r="10" spans="2:9" ht="27.6" customHeight="1" thickBot="1" x14ac:dyDescent="0.3"/>
    <row r="11" spans="2:9" ht="81" customHeight="1" x14ac:dyDescent="0.25">
      <c r="B11" s="339" t="s">
        <v>1</v>
      </c>
      <c r="C11" s="341" t="s">
        <v>3</v>
      </c>
      <c r="D11" s="341" t="s">
        <v>4</v>
      </c>
      <c r="E11" s="341" t="s">
        <v>5</v>
      </c>
      <c r="F11" s="341" t="s">
        <v>6</v>
      </c>
      <c r="G11" s="341" t="s">
        <v>7</v>
      </c>
      <c r="H11" s="335" t="s">
        <v>8</v>
      </c>
      <c r="I11" s="337" t="s">
        <v>9</v>
      </c>
    </row>
    <row r="12" spans="2:9" ht="81" customHeight="1" thickBot="1" x14ac:dyDescent="0.3">
      <c r="B12" s="340"/>
      <c r="C12" s="342"/>
      <c r="D12" s="342"/>
      <c r="E12" s="342"/>
      <c r="F12" s="342"/>
      <c r="G12" s="342"/>
      <c r="H12" s="336"/>
      <c r="I12" s="338"/>
    </row>
    <row r="13" spans="2:9" ht="53.1" customHeight="1" x14ac:dyDescent="0.25">
      <c r="B13" s="302" t="s">
        <v>18</v>
      </c>
      <c r="C13" s="295">
        <v>4</v>
      </c>
      <c r="D13" s="295">
        <v>3.75</v>
      </c>
      <c r="E13" s="295">
        <v>3</v>
      </c>
      <c r="F13" s="295">
        <v>2.75</v>
      </c>
      <c r="G13" s="295">
        <v>2.75</v>
      </c>
      <c r="H13" s="295">
        <v>0</v>
      </c>
      <c r="I13" s="296">
        <v>3</v>
      </c>
    </row>
    <row r="14" spans="2:9" ht="53.1" customHeight="1" x14ac:dyDescent="0.25">
      <c r="B14" s="302" t="s">
        <v>46</v>
      </c>
      <c r="C14" s="297">
        <v>4</v>
      </c>
      <c r="D14" s="297">
        <v>3.75</v>
      </c>
      <c r="E14" s="297">
        <v>3.75</v>
      </c>
      <c r="F14" s="297">
        <v>1</v>
      </c>
      <c r="G14" s="297">
        <v>1</v>
      </c>
      <c r="H14" s="297">
        <v>0</v>
      </c>
      <c r="I14" s="298">
        <v>3.75</v>
      </c>
    </row>
    <row r="15" spans="2:9" ht="53.1" customHeight="1" x14ac:dyDescent="0.25">
      <c r="B15" s="302" t="s">
        <v>54</v>
      </c>
      <c r="C15" s="297">
        <v>4</v>
      </c>
      <c r="D15" s="297">
        <v>3</v>
      </c>
      <c r="E15" s="297">
        <v>3</v>
      </c>
      <c r="F15" s="297">
        <v>2.5</v>
      </c>
      <c r="G15" s="297">
        <v>2.5</v>
      </c>
      <c r="H15" s="297">
        <v>1</v>
      </c>
      <c r="I15" s="298">
        <v>3</v>
      </c>
    </row>
    <row r="16" spans="2:9" ht="53.1" customHeight="1" x14ac:dyDescent="0.25">
      <c r="B16" s="302" t="s">
        <v>68</v>
      </c>
      <c r="C16" s="297">
        <v>4</v>
      </c>
      <c r="D16" s="297">
        <v>3.75</v>
      </c>
      <c r="E16" s="297">
        <v>3</v>
      </c>
      <c r="F16" s="297">
        <v>1</v>
      </c>
      <c r="G16" s="297">
        <v>1</v>
      </c>
      <c r="H16" s="297">
        <v>0</v>
      </c>
      <c r="I16" s="298">
        <v>3</v>
      </c>
    </row>
    <row r="17" spans="2:9" ht="53.1" customHeight="1" x14ac:dyDescent="0.25">
      <c r="B17" s="302" t="s">
        <v>85</v>
      </c>
      <c r="C17" s="297">
        <v>4</v>
      </c>
      <c r="D17" s="297">
        <v>2.6</v>
      </c>
      <c r="E17" s="297">
        <v>2.6</v>
      </c>
      <c r="F17" s="297">
        <v>3.75</v>
      </c>
      <c r="G17" s="297">
        <v>3</v>
      </c>
      <c r="H17" s="297">
        <v>2</v>
      </c>
      <c r="I17" s="298">
        <v>2</v>
      </c>
    </row>
    <row r="18" spans="2:9" ht="53.1" customHeight="1" x14ac:dyDescent="0.25">
      <c r="B18" s="302" t="s">
        <v>185</v>
      </c>
      <c r="C18" s="299" t="s">
        <v>105</v>
      </c>
      <c r="D18" s="299" t="s">
        <v>106</v>
      </c>
      <c r="E18" s="299" t="s">
        <v>106</v>
      </c>
      <c r="F18" s="299" t="s">
        <v>106</v>
      </c>
      <c r="G18" s="299" t="s">
        <v>106</v>
      </c>
      <c r="H18" s="299" t="s">
        <v>106</v>
      </c>
      <c r="I18" s="300" t="s">
        <v>106</v>
      </c>
    </row>
    <row r="19" spans="2:9" ht="53.1" customHeight="1" thickBot="1" x14ac:dyDescent="0.3">
      <c r="B19" s="303" t="s">
        <v>107</v>
      </c>
      <c r="C19" s="304" t="s">
        <v>184</v>
      </c>
      <c r="D19" s="305" t="s">
        <v>142</v>
      </c>
      <c r="E19" s="305" t="s">
        <v>142</v>
      </c>
      <c r="F19" s="304" t="s">
        <v>146</v>
      </c>
      <c r="G19" s="304" t="s">
        <v>146</v>
      </c>
      <c r="H19" s="304" t="s">
        <v>150</v>
      </c>
      <c r="I19" s="305" t="s">
        <v>142</v>
      </c>
    </row>
  </sheetData>
  <mergeCells count="9">
    <mergeCell ref="I1:I2"/>
    <mergeCell ref="H11:H12"/>
    <mergeCell ref="I11:I12"/>
    <mergeCell ref="B11:B12"/>
    <mergeCell ref="C11:C12"/>
    <mergeCell ref="D11:D12"/>
    <mergeCell ref="E11:E12"/>
    <mergeCell ref="F11:F12"/>
    <mergeCell ref="G11:G12"/>
  </mergeCells>
  <phoneticPr fontId="41" type="noConversion"/>
  <conditionalFormatting sqref="I13">
    <cfRule type="iconSet" priority="5">
      <iconSet iconSet="5Quarters" showValue="0">
        <cfvo type="percent" val="0"/>
        <cfvo type="num" val="1"/>
        <cfvo type="num" val="2"/>
        <cfvo type="num" val="3"/>
        <cfvo type="num" val="4"/>
      </iconSet>
    </cfRule>
  </conditionalFormatting>
  <conditionalFormatting sqref="C13:D13">
    <cfRule type="iconSet" priority="6">
      <iconSet iconSet="5Quarters" showValue="0">
        <cfvo type="percent" val="0"/>
        <cfvo type="num" val="1"/>
        <cfvo type="num" val="2"/>
        <cfvo type="num" val="3"/>
        <cfvo type="num" val="4"/>
      </iconSet>
    </cfRule>
  </conditionalFormatting>
  <conditionalFormatting sqref="E13">
    <cfRule type="iconSet" priority="4">
      <iconSet iconSet="5Quarters" showValue="0">
        <cfvo type="percent" val="0"/>
        <cfvo type="num" val="1"/>
        <cfvo type="num" val="2"/>
        <cfvo type="num" val="3"/>
        <cfvo type="num" val="4"/>
      </iconSet>
    </cfRule>
  </conditionalFormatting>
  <conditionalFormatting sqref="F13">
    <cfRule type="iconSet" priority="3">
      <iconSet iconSet="5Quarters" showValue="0">
        <cfvo type="percent" val="0"/>
        <cfvo type="num" val="1"/>
        <cfvo type="num" val="2"/>
        <cfvo type="num" val="3"/>
        <cfvo type="num" val="4"/>
      </iconSet>
    </cfRule>
  </conditionalFormatting>
  <conditionalFormatting sqref="G13">
    <cfRule type="iconSet" priority="2">
      <iconSet iconSet="5Quarters" showValue="0">
        <cfvo type="percent" val="0"/>
        <cfvo type="num" val="1"/>
        <cfvo type="num" val="2"/>
        <cfvo type="num" val="3"/>
        <cfvo type="num" val="4"/>
      </iconSet>
    </cfRule>
  </conditionalFormatting>
  <conditionalFormatting sqref="H13">
    <cfRule type="iconSet" priority="1">
      <iconSet iconSet="5Quarters" showValue="0">
        <cfvo type="percent" val="0"/>
        <cfvo type="num" val="1"/>
        <cfvo type="num" val="2"/>
        <cfvo type="num" val="3"/>
        <cfvo type="num" val="4"/>
      </iconSet>
    </cfRule>
  </conditionalFormatting>
  <conditionalFormatting sqref="I14:I15">
    <cfRule type="iconSet" priority="7">
      <iconSet iconSet="5Quarters" showValue="0">
        <cfvo type="percent" val="0"/>
        <cfvo type="num" val="1"/>
        <cfvo type="num" val="2"/>
        <cfvo type="num" val="3"/>
        <cfvo type="num" val="4"/>
      </iconSet>
    </cfRule>
  </conditionalFormatting>
  <conditionalFormatting sqref="C14:D15">
    <cfRule type="iconSet" priority="8">
      <iconSet iconSet="5Quarters" showValue="0">
        <cfvo type="percent" val="0"/>
        <cfvo type="num" val="1"/>
        <cfvo type="num" val="2"/>
        <cfvo type="num" val="3"/>
        <cfvo type="num" val="4"/>
      </iconSet>
    </cfRule>
  </conditionalFormatting>
  <conditionalFormatting sqref="E14:E15">
    <cfRule type="iconSet" priority="9">
      <iconSet iconSet="5Quarters" showValue="0">
        <cfvo type="percent" val="0"/>
        <cfvo type="num" val="1"/>
        <cfvo type="num" val="2"/>
        <cfvo type="num" val="3"/>
        <cfvo type="num" val="4"/>
      </iconSet>
    </cfRule>
  </conditionalFormatting>
  <conditionalFormatting sqref="F14:F15">
    <cfRule type="iconSet" priority="10">
      <iconSet iconSet="5Quarters" showValue="0">
        <cfvo type="percent" val="0"/>
        <cfvo type="num" val="1"/>
        <cfvo type="num" val="2"/>
        <cfvo type="num" val="3"/>
        <cfvo type="num" val="4"/>
      </iconSet>
    </cfRule>
  </conditionalFormatting>
  <conditionalFormatting sqref="G14:G15">
    <cfRule type="iconSet" priority="11">
      <iconSet iconSet="5Quarters" showValue="0">
        <cfvo type="percent" val="0"/>
        <cfvo type="num" val="1"/>
        <cfvo type="num" val="2"/>
        <cfvo type="num" val="3"/>
        <cfvo type="num" val="4"/>
      </iconSet>
    </cfRule>
  </conditionalFormatting>
  <conditionalFormatting sqref="H14:H15">
    <cfRule type="iconSet" priority="12">
      <iconSet iconSet="5Quarters" showValue="0">
        <cfvo type="percent" val="0"/>
        <cfvo type="num" val="1"/>
        <cfvo type="num" val="2"/>
        <cfvo type="num" val="3"/>
        <cfvo type="num" val="4"/>
      </iconSet>
    </cfRule>
  </conditionalFormatting>
  <conditionalFormatting sqref="I16">
    <cfRule type="iconSet" priority="13">
      <iconSet iconSet="5Quarters" showValue="0">
        <cfvo type="percent" val="0"/>
        <cfvo type="num" val="1"/>
        <cfvo type="num" val="2"/>
        <cfvo type="num" val="3"/>
        <cfvo type="num" val="4"/>
      </iconSet>
    </cfRule>
  </conditionalFormatting>
  <conditionalFormatting sqref="C16:D16">
    <cfRule type="iconSet" priority="14">
      <iconSet iconSet="5Quarters" showValue="0">
        <cfvo type="percent" val="0"/>
        <cfvo type="num" val="1"/>
        <cfvo type="num" val="2"/>
        <cfvo type="num" val="3"/>
        <cfvo type="num" val="4"/>
      </iconSet>
    </cfRule>
  </conditionalFormatting>
  <conditionalFormatting sqref="E16">
    <cfRule type="iconSet" priority="15">
      <iconSet iconSet="5Quarters" showValue="0">
        <cfvo type="percent" val="0"/>
        <cfvo type="num" val="1"/>
        <cfvo type="num" val="2"/>
        <cfvo type="num" val="3"/>
        <cfvo type="num" val="4"/>
      </iconSet>
    </cfRule>
  </conditionalFormatting>
  <conditionalFormatting sqref="F16">
    <cfRule type="iconSet" priority="16">
      <iconSet iconSet="5Quarters" showValue="0">
        <cfvo type="percent" val="0"/>
        <cfvo type="num" val="1"/>
        <cfvo type="num" val="2"/>
        <cfvo type="num" val="3"/>
        <cfvo type="num" val="4"/>
      </iconSet>
    </cfRule>
  </conditionalFormatting>
  <conditionalFormatting sqref="G16">
    <cfRule type="iconSet" priority="17">
      <iconSet iconSet="5Quarters" showValue="0">
        <cfvo type="percent" val="0"/>
        <cfvo type="num" val="1"/>
        <cfvo type="num" val="2"/>
        <cfvo type="num" val="3"/>
        <cfvo type="num" val="4"/>
      </iconSet>
    </cfRule>
  </conditionalFormatting>
  <conditionalFormatting sqref="H16">
    <cfRule type="iconSet" priority="18">
      <iconSet iconSet="5Quarters" showValue="0">
        <cfvo type="percent" val="0"/>
        <cfvo type="num" val="1"/>
        <cfvo type="num" val="2"/>
        <cfvo type="num" val="3"/>
        <cfvo type="num" val="4"/>
      </iconSet>
    </cfRule>
  </conditionalFormatting>
  <conditionalFormatting sqref="I17">
    <cfRule type="iconSet" priority="19">
      <iconSet iconSet="5Quarters" showValue="0">
        <cfvo type="percent" val="0"/>
        <cfvo type="num" val="1"/>
        <cfvo type="num" val="2"/>
        <cfvo type="num" val="3"/>
        <cfvo type="num" val="4"/>
      </iconSet>
    </cfRule>
  </conditionalFormatting>
  <conditionalFormatting sqref="C17:D17">
    <cfRule type="iconSet" priority="20">
      <iconSet iconSet="5Quarters" showValue="0">
        <cfvo type="percent" val="0"/>
        <cfvo type="num" val="1"/>
        <cfvo type="num" val="2"/>
        <cfvo type="num" val="3"/>
        <cfvo type="num" val="4"/>
      </iconSet>
    </cfRule>
  </conditionalFormatting>
  <conditionalFormatting sqref="E17">
    <cfRule type="iconSet" priority="21">
      <iconSet iconSet="5Quarters" showValue="0">
        <cfvo type="percent" val="0"/>
        <cfvo type="num" val="1"/>
        <cfvo type="num" val="2"/>
        <cfvo type="num" val="3"/>
        <cfvo type="num" val="4"/>
      </iconSet>
    </cfRule>
  </conditionalFormatting>
  <conditionalFormatting sqref="F17">
    <cfRule type="iconSet" priority="22">
      <iconSet iconSet="5Quarters" showValue="0">
        <cfvo type="percent" val="0"/>
        <cfvo type="num" val="1"/>
        <cfvo type="num" val="2"/>
        <cfvo type="num" val="3"/>
        <cfvo type="num" val="4"/>
      </iconSet>
    </cfRule>
  </conditionalFormatting>
  <conditionalFormatting sqref="G17">
    <cfRule type="iconSet" priority="23">
      <iconSet iconSet="5Quarters" showValue="0">
        <cfvo type="percent" val="0"/>
        <cfvo type="num" val="1"/>
        <cfvo type="num" val="2"/>
        <cfvo type="num" val="3"/>
        <cfvo type="num" val="4"/>
      </iconSet>
    </cfRule>
  </conditionalFormatting>
  <conditionalFormatting sqref="H17">
    <cfRule type="iconSet" priority="24">
      <iconSet iconSet="5Quarters" showValue="0">
        <cfvo type="percent" val="0"/>
        <cfvo type="num" val="1"/>
        <cfvo type="num" val="2"/>
        <cfvo type="num" val="3"/>
        <cfvo type="num" val="4"/>
      </iconSet>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W105"/>
  <sheetViews>
    <sheetView topLeftCell="A76" zoomScale="55" zoomScaleNormal="55" zoomScaleSheetLayoutView="25" workbookViewId="0">
      <selection activeCell="C94" sqref="C93:C94"/>
    </sheetView>
  </sheetViews>
  <sheetFormatPr defaultRowHeight="18.75" x14ac:dyDescent="0.3"/>
  <cols>
    <col min="2" max="2" width="5.28515625" customWidth="1"/>
    <col min="3" max="3" width="58.28515625" style="5" customWidth="1"/>
    <col min="4" max="4" width="48.42578125" customWidth="1"/>
    <col min="5" max="7" width="44.7109375" customWidth="1"/>
    <col min="9" max="10" width="8.85546875" customWidth="1"/>
    <col min="13" max="23" width="101.140625" customWidth="1"/>
  </cols>
  <sheetData>
    <row r="1" spans="2:23" ht="19.5" thickBot="1" x14ac:dyDescent="0.35">
      <c r="K1" s="3"/>
      <c r="L1" s="18">
        <f>COUNTA(A2:K2)-1</f>
        <v>4</v>
      </c>
      <c r="M1" s="19">
        <f>COLUMN(M1)-COLUMN(C2)</f>
        <v>10</v>
      </c>
      <c r="N1" s="19">
        <v>5</v>
      </c>
      <c r="O1" s="19"/>
      <c r="P1" s="19"/>
      <c r="Q1" s="19"/>
      <c r="R1" s="19"/>
    </row>
    <row r="2" spans="2:23" ht="36" x14ac:dyDescent="0.3">
      <c r="B2" s="5"/>
      <c r="C2" s="9" t="s">
        <v>109</v>
      </c>
      <c r="D2" s="9" t="s">
        <v>110</v>
      </c>
      <c r="E2" s="9" t="s">
        <v>111</v>
      </c>
      <c r="F2" s="9" t="s">
        <v>112</v>
      </c>
      <c r="G2" s="9" t="s">
        <v>113</v>
      </c>
      <c r="K2" s="4"/>
      <c r="M2" s="9" t="str">
        <f t="shared" ref="M2:V4" ca="1" si="0">OFFSET(M2,0,-$M$1,1,1)</f>
        <v>CRITERIA FOR EVALUATING ALTERNATIVES</v>
      </c>
      <c r="N2" s="9" t="str">
        <f t="shared" ca="1" si="0"/>
        <v xml:space="preserve">Do Nothing </v>
      </c>
      <c r="O2" s="9" t="str">
        <f t="shared" ca="1" si="0"/>
        <v xml:space="preserve">Repair/Rehabilitation </v>
      </c>
      <c r="P2" s="9" t="str">
        <f t="shared" ca="1" si="0"/>
        <v xml:space="preserve">Replacement </v>
      </c>
      <c r="Q2" s="9" t="str">
        <f t="shared" ca="1" si="0"/>
        <v>Abandonment</v>
      </c>
      <c r="R2" s="9">
        <f t="shared" ca="1" si="0"/>
        <v>0</v>
      </c>
      <c r="S2" s="9">
        <f t="shared" ca="1" si="0"/>
        <v>0</v>
      </c>
      <c r="T2" s="9">
        <f t="shared" ca="1" si="0"/>
        <v>0</v>
      </c>
      <c r="U2" s="9">
        <f t="shared" ca="1" si="0"/>
        <v>0</v>
      </c>
      <c r="V2" s="9">
        <f t="shared" ca="1" si="0"/>
        <v>0</v>
      </c>
      <c r="W2" s="9"/>
    </row>
    <row r="3" spans="2:23" x14ac:dyDescent="0.25">
      <c r="B3" s="11" t="s">
        <v>17</v>
      </c>
      <c r="C3" s="10" t="s">
        <v>114</v>
      </c>
      <c r="D3" s="12"/>
      <c r="E3" s="12"/>
      <c r="F3" s="12"/>
      <c r="G3" s="13"/>
      <c r="K3" s="4"/>
      <c r="M3" s="10" t="str">
        <f t="shared" ca="1" si="0"/>
        <v>NATURAL ENVIRONMENT</v>
      </c>
      <c r="N3" s="12">
        <f t="shared" ca="1" si="0"/>
        <v>0</v>
      </c>
      <c r="O3" s="12">
        <f t="shared" ca="1" si="0"/>
        <v>0</v>
      </c>
      <c r="P3" s="12">
        <f t="shared" ca="1" si="0"/>
        <v>0</v>
      </c>
      <c r="Q3" s="12">
        <f t="shared" ca="1" si="0"/>
        <v>0</v>
      </c>
      <c r="R3" s="13">
        <f t="shared" ca="1" si="0"/>
        <v>0</v>
      </c>
      <c r="S3" s="12">
        <f t="shared" ca="1" si="0"/>
        <v>0</v>
      </c>
      <c r="T3" s="12">
        <f t="shared" ca="1" si="0"/>
        <v>0</v>
      </c>
      <c r="U3" s="12">
        <f t="shared" ca="1" si="0"/>
        <v>0</v>
      </c>
      <c r="V3" s="12">
        <f t="shared" ca="1" si="0"/>
        <v>0</v>
      </c>
      <c r="W3" s="13"/>
    </row>
    <row r="4" spans="2:23" ht="18" x14ac:dyDescent="0.25">
      <c r="B4" s="6">
        <f ca="1">(INDIRECT("B"&amp;ROW()-2)+1)</f>
        <v>1</v>
      </c>
      <c r="C4" s="20" t="s">
        <v>115</v>
      </c>
      <c r="D4" s="222"/>
      <c r="E4" s="222"/>
      <c r="F4" s="222"/>
      <c r="G4" s="222"/>
      <c r="K4" s="4"/>
      <c r="M4" s="20" t="str">
        <f t="shared" ca="1" si="0"/>
        <v>Vegetation</v>
      </c>
      <c r="N4" s="222">
        <f t="shared" ca="1" si="0"/>
        <v>0</v>
      </c>
      <c r="O4" s="222">
        <f t="shared" ca="1" si="0"/>
        <v>0</v>
      </c>
      <c r="P4" s="222">
        <f t="shared" ca="1" si="0"/>
        <v>0</v>
      </c>
      <c r="Q4" s="222">
        <f t="shared" ca="1" si="0"/>
        <v>0</v>
      </c>
      <c r="R4" s="222">
        <f t="shared" ca="1" si="0"/>
        <v>0</v>
      </c>
      <c r="S4" s="222">
        <f t="shared" ca="1" si="0"/>
        <v>0</v>
      </c>
      <c r="T4" s="222">
        <f t="shared" ca="1" si="0"/>
        <v>0</v>
      </c>
      <c r="U4" s="222">
        <f t="shared" ca="1" si="0"/>
        <v>0</v>
      </c>
      <c r="V4" s="222">
        <f t="shared" ca="1" si="0"/>
        <v>0</v>
      </c>
      <c r="W4" s="222"/>
    </row>
    <row r="5" spans="2:23" ht="46.5" x14ac:dyDescent="0.25">
      <c r="B5" s="7"/>
      <c r="C5" s="21" t="s">
        <v>27</v>
      </c>
      <c r="D5" s="8" t="s">
        <v>116</v>
      </c>
      <c r="E5" s="8" t="s">
        <v>117</v>
      </c>
      <c r="F5" s="8" t="s">
        <v>116</v>
      </c>
      <c r="G5" s="8" t="s">
        <v>118</v>
      </c>
      <c r="K5" s="4"/>
      <c r="M5" s="21" t="str">
        <f t="shared" ref="M5:M16" ca="1" si="1">OFFSET(M5,0,-$M$1,1,1)</f>
        <v>Rating</v>
      </c>
      <c r="N5" s="8" t="e">
        <f ca="1">VLOOKUP(OFFSET(N5,0,-$M$1,1,1),Reference!#REF!,2,0)</f>
        <v>#REF!</v>
      </c>
      <c r="O5" s="8" t="e">
        <f ca="1">VLOOKUP(OFFSET(O5,0,-$M$1,1,1),Reference!#REF!,2,0)</f>
        <v>#REF!</v>
      </c>
      <c r="P5" s="8" t="e">
        <f ca="1">VLOOKUP(OFFSET(P5,0,-$M$1,1,1),Reference!#REF!,2,0)</f>
        <v>#REF!</v>
      </c>
      <c r="Q5" s="8" t="e">
        <f ca="1">VLOOKUP(OFFSET(Q5,0,-$M$1,1,1),Reference!#REF!,2,0)</f>
        <v>#REF!</v>
      </c>
      <c r="R5" s="8" t="e">
        <f ca="1">VLOOKUP(OFFSET(R5,0,-$M$1,1,1),Reference!#REF!,2,0)</f>
        <v>#REF!</v>
      </c>
      <c r="S5" s="8" t="e">
        <f ca="1">VLOOKUP(OFFSET(S5,0,-$M$1,1,1),Reference!#REF!,2,0)</f>
        <v>#REF!</v>
      </c>
      <c r="T5" s="8" t="e">
        <f ca="1">VLOOKUP(OFFSET(T5,0,-$M$1,1,1),Reference!#REF!,2,0)</f>
        <v>#REF!</v>
      </c>
      <c r="U5" s="8" t="e">
        <f ca="1">VLOOKUP(OFFSET(U5,0,-$M$1,1,1),Reference!#REF!,2,0)</f>
        <v>#REF!</v>
      </c>
      <c r="V5" s="8" t="e">
        <f ca="1">VLOOKUP(OFFSET(V5,0,-$M$1,1,1),Reference!#REF!,2,0)</f>
        <v>#REF!</v>
      </c>
      <c r="W5" s="8"/>
    </row>
    <row r="6" spans="2:23" ht="18" x14ac:dyDescent="0.25">
      <c r="B6" s="6">
        <f ca="1">(INDIRECT("B"&amp;ROW()-2)+1)</f>
        <v>2</v>
      </c>
      <c r="C6" s="20" t="s">
        <v>119</v>
      </c>
      <c r="D6" s="222"/>
      <c r="E6" s="222"/>
      <c r="F6" s="222"/>
      <c r="G6" s="222"/>
      <c r="K6" s="4"/>
      <c r="M6" s="20" t="str">
        <f t="shared" ca="1" si="1"/>
        <v>Fisheries / Aquatic</v>
      </c>
      <c r="N6" s="222">
        <f t="shared" ref="N6:V6" ca="1" si="2">OFFSET(N6,0,-$M$1,1,1)</f>
        <v>0</v>
      </c>
      <c r="O6" s="222">
        <f t="shared" ca="1" si="2"/>
        <v>0</v>
      </c>
      <c r="P6" s="222">
        <f t="shared" ca="1" si="2"/>
        <v>0</v>
      </c>
      <c r="Q6" s="222">
        <f t="shared" ca="1" si="2"/>
        <v>0</v>
      </c>
      <c r="R6" s="222">
        <f t="shared" ca="1" si="2"/>
        <v>0</v>
      </c>
      <c r="S6" s="222">
        <f t="shared" ca="1" si="2"/>
        <v>0</v>
      </c>
      <c r="T6" s="222">
        <f t="shared" ca="1" si="2"/>
        <v>0</v>
      </c>
      <c r="U6" s="222">
        <f t="shared" ca="1" si="2"/>
        <v>0</v>
      </c>
      <c r="V6" s="222">
        <f t="shared" ca="1" si="2"/>
        <v>0</v>
      </c>
      <c r="W6" s="222"/>
    </row>
    <row r="7" spans="2:23" ht="46.5" x14ac:dyDescent="0.25">
      <c r="B7" s="7"/>
      <c r="C7" s="21" t="s">
        <v>27</v>
      </c>
      <c r="D7" s="8" t="s">
        <v>116</v>
      </c>
      <c r="E7" s="8" t="s">
        <v>117</v>
      </c>
      <c r="F7" s="8" t="s">
        <v>116</v>
      </c>
      <c r="G7" s="8" t="s">
        <v>118</v>
      </c>
      <c r="K7" s="4"/>
      <c r="M7" s="21" t="str">
        <f t="shared" ca="1" si="1"/>
        <v>Rating</v>
      </c>
      <c r="N7" s="8" t="e">
        <f ca="1">VLOOKUP(OFFSET(N7,0,-$M$1,1,1),Reference!#REF!,2,0)</f>
        <v>#REF!</v>
      </c>
      <c r="O7" s="8" t="e">
        <f ca="1">VLOOKUP(OFFSET(O7,0,-$M$1,1,1),Reference!#REF!,2,0)</f>
        <v>#REF!</v>
      </c>
      <c r="P7" s="8" t="e">
        <f ca="1">VLOOKUP(OFFSET(P7,0,-$M$1,1,1),Reference!#REF!,2,0)</f>
        <v>#REF!</v>
      </c>
      <c r="Q7" s="8" t="e">
        <f ca="1">VLOOKUP(OFFSET(Q7,0,-$M$1,1,1),Reference!#REF!,2,0)</f>
        <v>#REF!</v>
      </c>
      <c r="R7" s="8" t="e">
        <f ca="1">VLOOKUP(OFFSET(R7,0,-$M$1,1,1),Reference!#REF!,2,0)</f>
        <v>#REF!</v>
      </c>
      <c r="S7" s="8" t="e">
        <f ca="1">VLOOKUP(OFFSET(S7,0,-$M$1,1,1),Reference!#REF!,2,0)</f>
        <v>#REF!</v>
      </c>
      <c r="T7" s="8" t="e">
        <f ca="1">VLOOKUP(OFFSET(T7,0,-$M$1,1,1),Reference!#REF!,2,0)</f>
        <v>#REF!</v>
      </c>
      <c r="U7" s="8" t="e">
        <f ca="1">VLOOKUP(OFFSET(U7,0,-$M$1,1,1),Reference!#REF!,2,0)</f>
        <v>#REF!</v>
      </c>
      <c r="V7" s="8" t="e">
        <f ca="1">VLOOKUP(OFFSET(V7,0,-$M$1,1,1),Reference!#REF!,2,0)</f>
        <v>#REF!</v>
      </c>
      <c r="W7" s="8"/>
    </row>
    <row r="8" spans="2:23" ht="18" x14ac:dyDescent="0.25">
      <c r="B8" s="6">
        <f ca="1">(INDIRECT("B"&amp;ROW()-2)+1)</f>
        <v>3</v>
      </c>
      <c r="C8" s="20" t="s">
        <v>120</v>
      </c>
      <c r="D8" s="222"/>
      <c r="E8" s="222"/>
      <c r="F8" s="222"/>
      <c r="G8" s="222"/>
      <c r="K8" s="4"/>
      <c r="M8" s="20" t="str">
        <f t="shared" ca="1" si="1"/>
        <v>Terrestrial</v>
      </c>
      <c r="N8" s="222">
        <f t="shared" ref="N8:V8" ca="1" si="3">OFFSET(N8,0,-$M$1,1,1)</f>
        <v>0</v>
      </c>
      <c r="O8" s="222">
        <f t="shared" ca="1" si="3"/>
        <v>0</v>
      </c>
      <c r="P8" s="222">
        <f t="shared" ca="1" si="3"/>
        <v>0</v>
      </c>
      <c r="Q8" s="222">
        <f t="shared" ca="1" si="3"/>
        <v>0</v>
      </c>
      <c r="R8" s="222">
        <f t="shared" ca="1" si="3"/>
        <v>0</v>
      </c>
      <c r="S8" s="222">
        <f t="shared" ca="1" si="3"/>
        <v>0</v>
      </c>
      <c r="T8" s="222">
        <f t="shared" ca="1" si="3"/>
        <v>0</v>
      </c>
      <c r="U8" s="222">
        <f t="shared" ca="1" si="3"/>
        <v>0</v>
      </c>
      <c r="V8" s="222">
        <f t="shared" ca="1" si="3"/>
        <v>0</v>
      </c>
      <c r="W8" s="222"/>
    </row>
    <row r="9" spans="2:23" ht="46.5" x14ac:dyDescent="0.25">
      <c r="B9" s="7"/>
      <c r="C9" s="21" t="s">
        <v>27</v>
      </c>
      <c r="D9" s="8" t="s">
        <v>116</v>
      </c>
      <c r="E9" s="8" t="s">
        <v>117</v>
      </c>
      <c r="F9" s="8" t="s">
        <v>116</v>
      </c>
      <c r="G9" s="8" t="s">
        <v>118</v>
      </c>
      <c r="K9" s="4"/>
      <c r="M9" s="21" t="str">
        <f t="shared" ca="1" si="1"/>
        <v>Rating</v>
      </c>
      <c r="N9" s="8" t="e">
        <f ca="1">VLOOKUP(OFFSET(N9,0,-$M$1,1,1),Reference!#REF!,2,0)</f>
        <v>#REF!</v>
      </c>
      <c r="O9" s="8" t="e">
        <f ca="1">VLOOKUP(OFFSET(O9,0,-$M$1,1,1),Reference!#REF!,2,0)</f>
        <v>#REF!</v>
      </c>
      <c r="P9" s="8" t="e">
        <f ca="1">VLOOKUP(OFFSET(P9,0,-$M$1,1,1),Reference!#REF!,2,0)</f>
        <v>#REF!</v>
      </c>
      <c r="Q9" s="8" t="e">
        <f ca="1">VLOOKUP(OFFSET(Q9,0,-$M$1,1,1),Reference!#REF!,2,0)</f>
        <v>#REF!</v>
      </c>
      <c r="R9" s="8" t="e">
        <f ca="1">VLOOKUP(OFFSET(R9,0,-$M$1,1,1),Reference!#REF!,2,0)</f>
        <v>#REF!</v>
      </c>
      <c r="S9" s="8" t="e">
        <f ca="1">VLOOKUP(OFFSET(S9,0,-$M$1,1,1),Reference!#REF!,2,0)</f>
        <v>#REF!</v>
      </c>
      <c r="T9" s="8" t="e">
        <f ca="1">VLOOKUP(OFFSET(T9,0,-$M$1,1,1),Reference!#REF!,2,0)</f>
        <v>#REF!</v>
      </c>
      <c r="U9" s="8" t="e">
        <f ca="1">VLOOKUP(OFFSET(U9,0,-$M$1,1,1),Reference!#REF!,2,0)</f>
        <v>#REF!</v>
      </c>
      <c r="V9" s="8" t="e">
        <f ca="1">VLOOKUP(OFFSET(V9,0,-$M$1,1,1),Reference!#REF!,2,0)</f>
        <v>#REF!</v>
      </c>
      <c r="W9" s="8"/>
    </row>
    <row r="10" spans="2:23" ht="18" x14ac:dyDescent="0.25">
      <c r="B10" s="6">
        <f ca="1">(INDIRECT("B"&amp;ROW()-2)+1)</f>
        <v>4</v>
      </c>
      <c r="C10" s="20" t="s">
        <v>121</v>
      </c>
      <c r="D10" s="222"/>
      <c r="E10" s="222"/>
      <c r="F10" s="222"/>
      <c r="G10" s="222"/>
      <c r="K10" s="4"/>
      <c r="M10" s="20" t="str">
        <f t="shared" ca="1" si="1"/>
        <v>Groundwater Resources</v>
      </c>
      <c r="N10" s="222">
        <f t="shared" ref="N10:V10" ca="1" si="4">OFFSET(N10,0,-$M$1,1,1)</f>
        <v>0</v>
      </c>
      <c r="O10" s="222">
        <f t="shared" ca="1" si="4"/>
        <v>0</v>
      </c>
      <c r="P10" s="222">
        <f t="shared" ca="1" si="4"/>
        <v>0</v>
      </c>
      <c r="Q10" s="222">
        <f t="shared" ca="1" si="4"/>
        <v>0</v>
      </c>
      <c r="R10" s="222">
        <f t="shared" ca="1" si="4"/>
        <v>0</v>
      </c>
      <c r="S10" s="222">
        <f t="shared" ca="1" si="4"/>
        <v>0</v>
      </c>
      <c r="T10" s="222">
        <f t="shared" ca="1" si="4"/>
        <v>0</v>
      </c>
      <c r="U10" s="222">
        <f t="shared" ca="1" si="4"/>
        <v>0</v>
      </c>
      <c r="V10" s="222">
        <f t="shared" ca="1" si="4"/>
        <v>0</v>
      </c>
      <c r="W10" s="222"/>
    </row>
    <row r="11" spans="2:23" ht="46.5" x14ac:dyDescent="0.25">
      <c r="B11" s="7"/>
      <c r="C11" s="21" t="s">
        <v>27</v>
      </c>
      <c r="D11" s="8" t="s">
        <v>116</v>
      </c>
      <c r="E11" s="8" t="s">
        <v>117</v>
      </c>
      <c r="F11" s="8" t="s">
        <v>122</v>
      </c>
      <c r="G11" s="8" t="s">
        <v>118</v>
      </c>
      <c r="K11" s="4"/>
      <c r="M11" s="21" t="str">
        <f t="shared" ca="1" si="1"/>
        <v>Rating</v>
      </c>
      <c r="N11" s="8" t="e">
        <f ca="1">VLOOKUP(OFFSET(N11,0,-$M$1,1,1),Reference!#REF!,2,0)</f>
        <v>#REF!</v>
      </c>
      <c r="O11" s="8" t="e">
        <f ca="1">VLOOKUP(OFFSET(O11,0,-$M$1,1,1),Reference!#REF!,2,0)</f>
        <v>#REF!</v>
      </c>
      <c r="P11" s="8" t="e">
        <f ca="1">VLOOKUP(OFFSET(P11,0,-$M$1,1,1),Reference!#REF!,2,0)</f>
        <v>#REF!</v>
      </c>
      <c r="Q11" s="8" t="e">
        <f ca="1">VLOOKUP(OFFSET(Q11,0,-$M$1,1,1),Reference!#REF!,2,0)</f>
        <v>#REF!</v>
      </c>
      <c r="R11" s="8" t="e">
        <f ca="1">VLOOKUP(OFFSET(R11,0,-$M$1,1,1),Reference!#REF!,2,0)</f>
        <v>#REF!</v>
      </c>
      <c r="S11" s="8" t="e">
        <f ca="1">VLOOKUP(OFFSET(S11,0,-$M$1,1,1),Reference!#REF!,2,0)</f>
        <v>#REF!</v>
      </c>
      <c r="T11" s="8" t="e">
        <f ca="1">VLOOKUP(OFFSET(T11,0,-$M$1,1,1),Reference!#REF!,2,0)</f>
        <v>#REF!</v>
      </c>
      <c r="U11" s="8" t="e">
        <f ca="1">VLOOKUP(OFFSET(U11,0,-$M$1,1,1),Reference!#REF!,2,0)</f>
        <v>#REF!</v>
      </c>
      <c r="V11" s="8" t="e">
        <f ca="1">VLOOKUP(OFFSET(V11,0,-$M$1,1,1),Reference!#REF!,2,0)</f>
        <v>#REF!</v>
      </c>
      <c r="W11" s="8"/>
    </row>
    <row r="12" spans="2:23" ht="18" x14ac:dyDescent="0.25">
      <c r="B12" s="6">
        <f ca="1">(INDIRECT("B"&amp;ROW()-2)+1)</f>
        <v>5</v>
      </c>
      <c r="C12" s="20"/>
      <c r="D12" s="222"/>
      <c r="E12" s="222"/>
      <c r="F12" s="222"/>
      <c r="G12" s="222"/>
      <c r="K12" s="4"/>
      <c r="M12" s="20">
        <f t="shared" ca="1" si="1"/>
        <v>0</v>
      </c>
      <c r="N12" s="222">
        <f t="shared" ref="N12:V12" ca="1" si="5">OFFSET(N12,0,-$M$1,1,1)</f>
        <v>0</v>
      </c>
      <c r="O12" s="222">
        <f t="shared" ca="1" si="5"/>
        <v>0</v>
      </c>
      <c r="P12" s="222">
        <f t="shared" ca="1" si="5"/>
        <v>0</v>
      </c>
      <c r="Q12" s="222">
        <f t="shared" ca="1" si="5"/>
        <v>0</v>
      </c>
      <c r="R12" s="222">
        <f t="shared" ca="1" si="5"/>
        <v>0</v>
      </c>
      <c r="S12" s="222">
        <f t="shared" ca="1" si="5"/>
        <v>0</v>
      </c>
      <c r="T12" s="222">
        <f t="shared" ca="1" si="5"/>
        <v>0</v>
      </c>
      <c r="U12" s="222">
        <f t="shared" ca="1" si="5"/>
        <v>0</v>
      </c>
      <c r="V12" s="222">
        <f t="shared" ca="1" si="5"/>
        <v>0</v>
      </c>
      <c r="W12" s="222"/>
    </row>
    <row r="13" spans="2:23" ht="46.5" x14ac:dyDescent="0.25">
      <c r="B13" s="7"/>
      <c r="C13" s="21" t="s">
        <v>27</v>
      </c>
      <c r="D13" s="8" t="s">
        <v>116</v>
      </c>
      <c r="E13" s="8" t="s">
        <v>117</v>
      </c>
      <c r="F13" s="8" t="s">
        <v>122</v>
      </c>
      <c r="G13" s="8" t="s">
        <v>118</v>
      </c>
      <c r="K13" s="4"/>
      <c r="M13" s="21" t="str">
        <f t="shared" ca="1" si="1"/>
        <v>Rating</v>
      </c>
      <c r="N13" s="8" t="e">
        <f ca="1">VLOOKUP(OFFSET(N13,0,-$M$1,1,1),Reference!#REF!,2,0)</f>
        <v>#REF!</v>
      </c>
      <c r="O13" s="8" t="e">
        <f ca="1">VLOOKUP(OFFSET(O13,0,-$M$1,1,1),Reference!#REF!,2,0)</f>
        <v>#REF!</v>
      </c>
      <c r="P13" s="8" t="e">
        <f ca="1">VLOOKUP(OFFSET(P13,0,-$M$1,1,1),Reference!#REF!,2,0)</f>
        <v>#REF!</v>
      </c>
      <c r="Q13" s="8" t="e">
        <f ca="1">VLOOKUP(OFFSET(Q13,0,-$M$1,1,1),Reference!#REF!,2,0)</f>
        <v>#REF!</v>
      </c>
      <c r="R13" s="8" t="e">
        <f ca="1">VLOOKUP(OFFSET(R13,0,-$M$1,1,1),Reference!#REF!,2,0)</f>
        <v>#REF!</v>
      </c>
      <c r="S13" s="8" t="e">
        <f ca="1">VLOOKUP(OFFSET(S13,0,-$M$1,1,1),Reference!#REF!,2,0)</f>
        <v>#REF!</v>
      </c>
      <c r="T13" s="8" t="e">
        <f ca="1">VLOOKUP(OFFSET(T13,0,-$M$1,1,1),Reference!#REF!,2,0)</f>
        <v>#REF!</v>
      </c>
      <c r="U13" s="8" t="e">
        <f ca="1">VLOOKUP(OFFSET(U13,0,-$M$1,1,1),Reference!#REF!,2,0)</f>
        <v>#REF!</v>
      </c>
      <c r="V13" s="8" t="e">
        <f ca="1">VLOOKUP(OFFSET(V13,0,-$M$1,1,1),Reference!#REF!,2,0)</f>
        <v>#REF!</v>
      </c>
      <c r="W13" s="8"/>
    </row>
    <row r="14" spans="2:23" ht="18" x14ac:dyDescent="0.25">
      <c r="B14" s="6">
        <f ca="1">(INDIRECT("B"&amp;ROW()-2)+1)</f>
        <v>6</v>
      </c>
      <c r="C14" s="20"/>
      <c r="D14" s="222"/>
      <c r="E14" s="222"/>
      <c r="F14" s="222"/>
      <c r="G14" s="222"/>
      <c r="K14" s="4"/>
      <c r="M14" s="20">
        <f t="shared" ca="1" si="1"/>
        <v>0</v>
      </c>
      <c r="N14" s="222">
        <f t="shared" ref="N14:V14" ca="1" si="6">OFFSET(N14,0,-$M$1,1,1)</f>
        <v>0</v>
      </c>
      <c r="O14" s="222">
        <f t="shared" ca="1" si="6"/>
        <v>0</v>
      </c>
      <c r="P14" s="222">
        <f t="shared" ca="1" si="6"/>
        <v>0</v>
      </c>
      <c r="Q14" s="222">
        <f t="shared" ca="1" si="6"/>
        <v>0</v>
      </c>
      <c r="R14" s="222">
        <f t="shared" ca="1" si="6"/>
        <v>0</v>
      </c>
      <c r="S14" s="222">
        <f t="shared" ca="1" si="6"/>
        <v>0</v>
      </c>
      <c r="T14" s="222">
        <f t="shared" ca="1" si="6"/>
        <v>0</v>
      </c>
      <c r="U14" s="222">
        <f t="shared" ca="1" si="6"/>
        <v>0</v>
      </c>
      <c r="V14" s="222">
        <f t="shared" ca="1" si="6"/>
        <v>0</v>
      </c>
      <c r="W14" s="222"/>
    </row>
    <row r="15" spans="2:23" ht="47.25" thickBot="1" x14ac:dyDescent="0.3">
      <c r="B15" s="7"/>
      <c r="C15" s="21" t="s">
        <v>27</v>
      </c>
      <c r="D15" s="8" t="s">
        <v>116</v>
      </c>
      <c r="E15" s="8" t="s">
        <v>117</v>
      </c>
      <c r="F15" s="8" t="s">
        <v>122</v>
      </c>
      <c r="G15" s="8" t="s">
        <v>118</v>
      </c>
      <c r="K15" s="4"/>
      <c r="M15" s="21" t="str">
        <f t="shared" ca="1" si="1"/>
        <v>Rating</v>
      </c>
      <c r="N15" s="8" t="e">
        <f ca="1">VLOOKUP(OFFSET(N15,0,-$M$1,1,1),Reference!#REF!,2,0)</f>
        <v>#REF!</v>
      </c>
      <c r="O15" s="8" t="e">
        <f ca="1">VLOOKUP(OFFSET(O15,0,-$M$1,1,1),Reference!#REF!,2,0)</f>
        <v>#REF!</v>
      </c>
      <c r="P15" s="8" t="e">
        <f ca="1">VLOOKUP(OFFSET(P15,0,-$M$1,1,1),Reference!#REF!,2,0)</f>
        <v>#REF!</v>
      </c>
      <c r="Q15" s="8" t="e">
        <f ca="1">VLOOKUP(OFFSET(Q15,0,-$M$1,1,1),Reference!#REF!,2,0)</f>
        <v>#REF!</v>
      </c>
      <c r="R15" s="8" t="e">
        <f ca="1">VLOOKUP(OFFSET(R15,0,-$M$1,1,1),Reference!#REF!,2,0)</f>
        <v>#REF!</v>
      </c>
      <c r="S15" s="8" t="e">
        <f ca="1">VLOOKUP(OFFSET(S15,0,-$M$1,1,1),Reference!#REF!,2,0)</f>
        <v>#REF!</v>
      </c>
      <c r="T15" s="8" t="e">
        <f ca="1">VLOOKUP(OFFSET(T15,0,-$M$1,1,1),Reference!#REF!,2,0)</f>
        <v>#REF!</v>
      </c>
      <c r="U15" s="8" t="e">
        <f ca="1">VLOOKUP(OFFSET(U15,0,-$M$1,1,1),Reference!#REF!,2,0)</f>
        <v>#REF!</v>
      </c>
      <c r="V15" s="8" t="e">
        <f ca="1">VLOOKUP(OFFSET(V15,0,-$M$1,1,1),Reference!#REF!,2,0)</f>
        <v>#REF!</v>
      </c>
      <c r="W15" s="8"/>
    </row>
    <row r="16" spans="2:23" s="5" customFormat="1" ht="53.25" thickTop="1" x14ac:dyDescent="0.4">
      <c r="B16" s="55">
        <f ca="1">(INDIRECT("B"&amp;ROW()-2))</f>
        <v>6</v>
      </c>
      <c r="C16" s="56" t="str">
        <f>"SUMMARY "&amp;C3</f>
        <v>SUMMARY NATURAL ENVIRONMENT</v>
      </c>
      <c r="D16" s="57" t="e">
        <f ca="1">VLOOKUP($L$1+1-RANK(OFFSET(D16,0,$M$1),OFFSET($M16,0,1,1,$L$1)),Reference!#REF!,2)</f>
        <v>#REF!</v>
      </c>
      <c r="E16" s="57" t="e">
        <f ca="1">VLOOKUP($L$1+1-RANK(OFFSET(E16,0,$M$1),OFFSET($M16,0,1,1,$L$1)),Reference!#REF!,2)</f>
        <v>#REF!</v>
      </c>
      <c r="F16" s="57" t="e">
        <f ca="1">VLOOKUP($L$1+1-RANK(OFFSET(F16,0,$M$1),OFFSET($M16,0,1,1,$L$1)),Reference!#REF!,2)</f>
        <v>#REF!</v>
      </c>
      <c r="G16" s="57" t="e">
        <f ca="1">VLOOKUP($L$1+1-RANK(OFFSET(G16,0,$M$1),OFFSET($M16,0,1,1,$L$1)),Reference!#REF!,2)</f>
        <v>#REF!</v>
      </c>
      <c r="H16"/>
      <c r="K16" s="15"/>
      <c r="M16" s="14" t="str">
        <f t="shared" ca="1" si="1"/>
        <v>SUMMARY NATURAL ENVIRONMENT</v>
      </c>
      <c r="N16" s="31" t="e">
        <f t="shared" ref="N16:V16" ca="1" si="7">SUM(N3:N15)</f>
        <v>#REF!</v>
      </c>
      <c r="O16" s="31" t="e">
        <f t="shared" ca="1" si="7"/>
        <v>#REF!</v>
      </c>
      <c r="P16" s="31" t="e">
        <f t="shared" ca="1" si="7"/>
        <v>#REF!</v>
      </c>
      <c r="Q16" s="31" t="e">
        <f t="shared" ca="1" si="7"/>
        <v>#REF!</v>
      </c>
      <c r="R16" s="31" t="e">
        <f t="shared" ca="1" si="7"/>
        <v>#REF!</v>
      </c>
      <c r="S16" s="31" t="e">
        <f t="shared" ca="1" si="7"/>
        <v>#REF!</v>
      </c>
      <c r="T16" s="31" t="e">
        <f t="shared" ca="1" si="7"/>
        <v>#REF!</v>
      </c>
      <c r="U16" s="31" t="e">
        <f t="shared" ca="1" si="7"/>
        <v>#REF!</v>
      </c>
      <c r="V16" s="31" t="e">
        <f t="shared" ca="1" si="7"/>
        <v>#REF!</v>
      </c>
      <c r="W16" s="11"/>
    </row>
    <row r="17" spans="2:23" x14ac:dyDescent="0.3">
      <c r="K17" s="4"/>
      <c r="M17" s="5"/>
    </row>
    <row r="18" spans="2:23" ht="36" x14ac:dyDescent="0.3">
      <c r="B18" s="5"/>
      <c r="C18" s="9" t="s">
        <v>109</v>
      </c>
      <c r="D18" s="9" t="str">
        <f>D$2</f>
        <v xml:space="preserve">Do Nothing </v>
      </c>
      <c r="E18" s="9" t="str">
        <f>E$2</f>
        <v xml:space="preserve">Repair/Rehabilitation </v>
      </c>
      <c r="F18" s="9" t="str">
        <f>F$2</f>
        <v xml:space="preserve">Replacement </v>
      </c>
      <c r="G18" s="9" t="str">
        <f>G$2</f>
        <v>Abandonment</v>
      </c>
      <c r="K18" s="4"/>
      <c r="M18" s="9" t="str">
        <f t="shared" ref="M18:V20" ca="1" si="8">OFFSET(M18,0,-$M$1,1,1)</f>
        <v>CRITERIA FOR EVALUATING ALTERNATIVES</v>
      </c>
      <c r="N18" s="9" t="str">
        <f t="shared" ca="1" si="8"/>
        <v xml:space="preserve">Do Nothing </v>
      </c>
      <c r="O18" s="9" t="str">
        <f t="shared" ca="1" si="8"/>
        <v xml:space="preserve">Repair/Rehabilitation </v>
      </c>
      <c r="P18" s="9" t="str">
        <f t="shared" ca="1" si="8"/>
        <v xml:space="preserve">Replacement </v>
      </c>
      <c r="Q18" s="9" t="str">
        <f t="shared" ca="1" si="8"/>
        <v>Abandonment</v>
      </c>
      <c r="R18" s="9">
        <f t="shared" ca="1" si="8"/>
        <v>0</v>
      </c>
      <c r="S18" s="9">
        <f t="shared" ca="1" si="8"/>
        <v>0</v>
      </c>
      <c r="T18" s="9">
        <f t="shared" ca="1" si="8"/>
        <v>0</v>
      </c>
      <c r="U18" s="9">
        <f t="shared" ca="1" si="8"/>
        <v>0</v>
      </c>
      <c r="V18" s="9">
        <f t="shared" ca="1" si="8"/>
        <v>0</v>
      </c>
      <c r="W18" s="9"/>
    </row>
    <row r="19" spans="2:23" x14ac:dyDescent="0.25">
      <c r="B19" s="11" t="s">
        <v>45</v>
      </c>
      <c r="C19" s="10" t="s">
        <v>123</v>
      </c>
      <c r="D19" s="12"/>
      <c r="E19" s="12"/>
      <c r="F19" s="12"/>
      <c r="G19" s="13"/>
      <c r="K19" s="4"/>
      <c r="M19" s="10" t="str">
        <f t="shared" ca="1" si="8"/>
        <v>SOCIAL ENVIRONMENT</v>
      </c>
      <c r="N19" s="12">
        <f t="shared" ca="1" si="8"/>
        <v>0</v>
      </c>
      <c r="O19" s="12">
        <f t="shared" ca="1" si="8"/>
        <v>0</v>
      </c>
      <c r="P19" s="12">
        <f t="shared" ca="1" si="8"/>
        <v>0</v>
      </c>
      <c r="Q19" s="12">
        <f t="shared" ca="1" si="8"/>
        <v>0</v>
      </c>
      <c r="R19" s="13">
        <f t="shared" ca="1" si="8"/>
        <v>0</v>
      </c>
      <c r="S19" s="12">
        <f t="shared" ca="1" si="8"/>
        <v>0</v>
      </c>
      <c r="T19" s="12">
        <f t="shared" ca="1" si="8"/>
        <v>0</v>
      </c>
      <c r="U19" s="12">
        <f t="shared" ca="1" si="8"/>
        <v>0</v>
      </c>
      <c r="V19" s="12">
        <f t="shared" ca="1" si="8"/>
        <v>0</v>
      </c>
      <c r="W19" s="13"/>
    </row>
    <row r="20" spans="2:23" ht="18" x14ac:dyDescent="0.25">
      <c r="B20" s="6">
        <f ca="1">(INDIRECT("B"&amp;ROW()-2)+1)</f>
        <v>1</v>
      </c>
      <c r="C20" s="20" t="s">
        <v>124</v>
      </c>
      <c r="D20" s="222"/>
      <c r="E20" s="222"/>
      <c r="F20" s="222"/>
      <c r="G20" s="222"/>
      <c r="K20" s="4"/>
      <c r="M20" s="20" t="str">
        <f t="shared" ca="1" si="8"/>
        <v>Construction</v>
      </c>
      <c r="N20" s="222">
        <f t="shared" ca="1" si="8"/>
        <v>0</v>
      </c>
      <c r="O20" s="222">
        <f t="shared" ca="1" si="8"/>
        <v>0</v>
      </c>
      <c r="P20" s="222">
        <f t="shared" ca="1" si="8"/>
        <v>0</v>
      </c>
      <c r="Q20" s="222">
        <f t="shared" ca="1" si="8"/>
        <v>0</v>
      </c>
      <c r="R20" s="222">
        <f t="shared" ca="1" si="8"/>
        <v>0</v>
      </c>
      <c r="S20" s="222">
        <f t="shared" ca="1" si="8"/>
        <v>0</v>
      </c>
      <c r="T20" s="222">
        <f t="shared" ca="1" si="8"/>
        <v>0</v>
      </c>
      <c r="U20" s="222">
        <f t="shared" ca="1" si="8"/>
        <v>0</v>
      </c>
      <c r="V20" s="222">
        <f t="shared" ca="1" si="8"/>
        <v>0</v>
      </c>
      <c r="W20" s="222"/>
    </row>
    <row r="21" spans="2:23" ht="46.5" x14ac:dyDescent="0.25">
      <c r="B21" s="7"/>
      <c r="C21" s="21" t="s">
        <v>27</v>
      </c>
      <c r="D21" s="8" t="s">
        <v>116</v>
      </c>
      <c r="E21" s="8" t="s">
        <v>117</v>
      </c>
      <c r="F21" s="8" t="s">
        <v>122</v>
      </c>
      <c r="G21" s="8" t="s">
        <v>118</v>
      </c>
      <c r="K21" s="4"/>
      <c r="M21" s="21" t="str">
        <f t="shared" ref="M21:M32" ca="1" si="9">OFFSET(M21,0,-$M$1,1,1)</f>
        <v>Rating</v>
      </c>
      <c r="N21" s="8" t="e">
        <f ca="1">VLOOKUP(OFFSET(N21,0,-$M$1,1,1),Reference!#REF!,2,0)</f>
        <v>#REF!</v>
      </c>
      <c r="O21" s="8" t="e">
        <f ca="1">VLOOKUP(OFFSET(O21,0,-$M$1,1,1),Reference!#REF!,2,0)</f>
        <v>#REF!</v>
      </c>
      <c r="P21" s="8" t="e">
        <f ca="1">VLOOKUP(OFFSET(P21,0,-$M$1,1,1),Reference!#REF!,2,0)</f>
        <v>#REF!</v>
      </c>
      <c r="Q21" s="8" t="e">
        <f ca="1">VLOOKUP(OFFSET(Q21,0,-$M$1,1,1),Reference!#REF!,2,0)</f>
        <v>#REF!</v>
      </c>
      <c r="R21" s="8" t="e">
        <f ca="1">VLOOKUP(OFFSET(R21,0,-$M$1,1,1),Reference!#REF!,2,0)</f>
        <v>#REF!</v>
      </c>
      <c r="S21" s="8" t="e">
        <f ca="1">VLOOKUP(OFFSET(S21,0,-$M$1,1,1),Reference!#REF!,2,0)</f>
        <v>#REF!</v>
      </c>
      <c r="T21" s="8" t="e">
        <f ca="1">VLOOKUP(OFFSET(T21,0,-$M$1,1,1),Reference!#REF!,2,0)</f>
        <v>#REF!</v>
      </c>
      <c r="U21" s="8" t="e">
        <f ca="1">VLOOKUP(OFFSET(U21,0,-$M$1,1,1),Reference!#REF!,2,0)</f>
        <v>#REF!</v>
      </c>
      <c r="V21" s="8" t="e">
        <f ca="1">VLOOKUP(OFFSET(V21,0,-$M$1,1,1),Reference!#REF!,2,0)</f>
        <v>#REF!</v>
      </c>
      <c r="W21" s="8"/>
    </row>
    <row r="22" spans="2:23" ht="18" x14ac:dyDescent="0.25">
      <c r="B22" s="6">
        <f ca="1">(INDIRECT("B"&amp;ROW()-2)+1)</f>
        <v>2</v>
      </c>
      <c r="C22" s="20"/>
      <c r="D22" s="222"/>
      <c r="E22" s="222"/>
      <c r="F22" s="222"/>
      <c r="G22" s="222"/>
      <c r="K22" s="4"/>
      <c r="M22" s="20">
        <f t="shared" ca="1" si="9"/>
        <v>0</v>
      </c>
      <c r="N22" s="222">
        <f t="shared" ref="N22:V22" ca="1" si="10">OFFSET(N22,0,-$M$1,1,1)</f>
        <v>0</v>
      </c>
      <c r="O22" s="222">
        <f t="shared" ca="1" si="10"/>
        <v>0</v>
      </c>
      <c r="P22" s="222">
        <f t="shared" ca="1" si="10"/>
        <v>0</v>
      </c>
      <c r="Q22" s="222">
        <f t="shared" ca="1" si="10"/>
        <v>0</v>
      </c>
      <c r="R22" s="222">
        <f t="shared" ca="1" si="10"/>
        <v>0</v>
      </c>
      <c r="S22" s="222">
        <f t="shared" ca="1" si="10"/>
        <v>0</v>
      </c>
      <c r="T22" s="222">
        <f t="shared" ca="1" si="10"/>
        <v>0</v>
      </c>
      <c r="U22" s="222">
        <f t="shared" ca="1" si="10"/>
        <v>0</v>
      </c>
      <c r="V22" s="222">
        <f t="shared" ca="1" si="10"/>
        <v>0</v>
      </c>
      <c r="W22" s="222"/>
    </row>
    <row r="23" spans="2:23" ht="46.5" x14ac:dyDescent="0.25">
      <c r="B23" s="7"/>
      <c r="C23" s="21" t="s">
        <v>27</v>
      </c>
      <c r="D23" s="8" t="s">
        <v>116</v>
      </c>
      <c r="E23" s="8" t="s">
        <v>117</v>
      </c>
      <c r="F23" s="8" t="s">
        <v>122</v>
      </c>
      <c r="G23" s="8" t="s">
        <v>118</v>
      </c>
      <c r="K23" s="4"/>
      <c r="M23" s="21" t="str">
        <f t="shared" ca="1" si="9"/>
        <v>Rating</v>
      </c>
      <c r="N23" s="8" t="e">
        <f ca="1">VLOOKUP(OFFSET(N23,0,-$M$1,1,1),Reference!#REF!,2,0)</f>
        <v>#REF!</v>
      </c>
      <c r="O23" s="8" t="e">
        <f ca="1">VLOOKUP(OFFSET(O23,0,-$M$1,1,1),Reference!#REF!,2,0)</f>
        <v>#REF!</v>
      </c>
      <c r="P23" s="8" t="e">
        <f ca="1">VLOOKUP(OFFSET(P23,0,-$M$1,1,1),Reference!#REF!,2,0)</f>
        <v>#REF!</v>
      </c>
      <c r="Q23" s="8" t="e">
        <f ca="1">VLOOKUP(OFFSET(Q23,0,-$M$1,1,1),Reference!#REF!,2,0)</f>
        <v>#REF!</v>
      </c>
      <c r="R23" s="8" t="e">
        <f ca="1">VLOOKUP(OFFSET(R23,0,-$M$1,1,1),Reference!#REF!,2,0)</f>
        <v>#REF!</v>
      </c>
      <c r="S23" s="8" t="e">
        <f ca="1">VLOOKUP(OFFSET(S23,0,-$M$1,1,1),Reference!#REF!,2,0)</f>
        <v>#REF!</v>
      </c>
      <c r="T23" s="8" t="e">
        <f ca="1">VLOOKUP(OFFSET(T23,0,-$M$1,1,1),Reference!#REF!,2,0)</f>
        <v>#REF!</v>
      </c>
      <c r="U23" s="8" t="e">
        <f ca="1">VLOOKUP(OFFSET(U23,0,-$M$1,1,1),Reference!#REF!,2,0)</f>
        <v>#REF!</v>
      </c>
      <c r="V23" s="8" t="e">
        <f ca="1">VLOOKUP(OFFSET(V23,0,-$M$1,1,1),Reference!#REF!,2,0)</f>
        <v>#REF!</v>
      </c>
      <c r="W23" s="8"/>
    </row>
    <row r="24" spans="2:23" ht="18" x14ac:dyDescent="0.25">
      <c r="B24" s="6">
        <f ca="1">(INDIRECT("B"&amp;ROW()-2)+1)</f>
        <v>3</v>
      </c>
      <c r="C24" s="20"/>
      <c r="D24" s="222"/>
      <c r="E24" s="222"/>
      <c r="F24" s="222"/>
      <c r="G24" s="222"/>
      <c r="K24" s="4"/>
      <c r="M24" s="20">
        <f t="shared" ca="1" si="9"/>
        <v>0</v>
      </c>
      <c r="N24" s="222">
        <f t="shared" ref="N24:V24" ca="1" si="11">OFFSET(N24,0,-$M$1,1,1)</f>
        <v>0</v>
      </c>
      <c r="O24" s="222">
        <f t="shared" ca="1" si="11"/>
        <v>0</v>
      </c>
      <c r="P24" s="222">
        <f t="shared" ca="1" si="11"/>
        <v>0</v>
      </c>
      <c r="Q24" s="222">
        <f t="shared" ca="1" si="11"/>
        <v>0</v>
      </c>
      <c r="R24" s="222">
        <f t="shared" ca="1" si="11"/>
        <v>0</v>
      </c>
      <c r="S24" s="222">
        <f t="shared" ca="1" si="11"/>
        <v>0</v>
      </c>
      <c r="T24" s="222">
        <f t="shared" ca="1" si="11"/>
        <v>0</v>
      </c>
      <c r="U24" s="222">
        <f t="shared" ca="1" si="11"/>
        <v>0</v>
      </c>
      <c r="V24" s="222">
        <f t="shared" ca="1" si="11"/>
        <v>0</v>
      </c>
      <c r="W24" s="222"/>
    </row>
    <row r="25" spans="2:23" ht="46.5" x14ac:dyDescent="0.25">
      <c r="B25" s="7"/>
      <c r="C25" s="21" t="s">
        <v>27</v>
      </c>
      <c r="D25" s="8" t="s">
        <v>116</v>
      </c>
      <c r="E25" s="8" t="s">
        <v>117</v>
      </c>
      <c r="F25" s="8" t="s">
        <v>122</v>
      </c>
      <c r="G25" s="8" t="s">
        <v>118</v>
      </c>
      <c r="K25" s="4"/>
      <c r="M25" s="21" t="str">
        <f t="shared" ca="1" si="9"/>
        <v>Rating</v>
      </c>
      <c r="N25" s="8" t="e">
        <f ca="1">VLOOKUP(OFFSET(N25,0,-$M$1,1,1),Reference!#REF!,2,0)</f>
        <v>#REF!</v>
      </c>
      <c r="O25" s="8" t="e">
        <f ca="1">VLOOKUP(OFFSET(O25,0,-$M$1,1,1),Reference!#REF!,2,0)</f>
        <v>#REF!</v>
      </c>
      <c r="P25" s="8" t="e">
        <f ca="1">VLOOKUP(OFFSET(P25,0,-$M$1,1,1),Reference!#REF!,2,0)</f>
        <v>#REF!</v>
      </c>
      <c r="Q25" s="8" t="e">
        <f ca="1">VLOOKUP(OFFSET(Q25,0,-$M$1,1,1),Reference!#REF!,2,0)</f>
        <v>#REF!</v>
      </c>
      <c r="R25" s="8" t="e">
        <f ca="1">VLOOKUP(OFFSET(R25,0,-$M$1,1,1),Reference!#REF!,2,0)</f>
        <v>#REF!</v>
      </c>
      <c r="S25" s="8" t="e">
        <f ca="1">VLOOKUP(OFFSET(S25,0,-$M$1,1,1),Reference!#REF!,2,0)</f>
        <v>#REF!</v>
      </c>
      <c r="T25" s="8" t="e">
        <f ca="1">VLOOKUP(OFFSET(T25,0,-$M$1,1,1),Reference!#REF!,2,0)</f>
        <v>#REF!</v>
      </c>
      <c r="U25" s="8" t="e">
        <f ca="1">VLOOKUP(OFFSET(U25,0,-$M$1,1,1),Reference!#REF!,2,0)</f>
        <v>#REF!</v>
      </c>
      <c r="V25" s="8" t="e">
        <f ca="1">VLOOKUP(OFFSET(V25,0,-$M$1,1,1),Reference!#REF!,2,0)</f>
        <v>#REF!</v>
      </c>
      <c r="W25" s="8"/>
    </row>
    <row r="26" spans="2:23" ht="18" x14ac:dyDescent="0.25">
      <c r="B26" s="6">
        <f ca="1">(INDIRECT("B"&amp;ROW()-2)+1)</f>
        <v>4</v>
      </c>
      <c r="C26" s="20"/>
      <c r="D26" s="222"/>
      <c r="E26" s="222"/>
      <c r="F26" s="222"/>
      <c r="G26" s="222"/>
      <c r="K26" s="4"/>
      <c r="M26" s="20">
        <f t="shared" ca="1" si="9"/>
        <v>0</v>
      </c>
      <c r="N26" s="222">
        <f t="shared" ref="N26:V26" ca="1" si="12">OFFSET(N26,0,-$M$1,1,1)</f>
        <v>0</v>
      </c>
      <c r="O26" s="222">
        <f t="shared" ca="1" si="12"/>
        <v>0</v>
      </c>
      <c r="P26" s="222">
        <f t="shared" ca="1" si="12"/>
        <v>0</v>
      </c>
      <c r="Q26" s="222">
        <f t="shared" ca="1" si="12"/>
        <v>0</v>
      </c>
      <c r="R26" s="222">
        <f t="shared" ca="1" si="12"/>
        <v>0</v>
      </c>
      <c r="S26" s="222">
        <f t="shared" ca="1" si="12"/>
        <v>0</v>
      </c>
      <c r="T26" s="222">
        <f t="shared" ca="1" si="12"/>
        <v>0</v>
      </c>
      <c r="U26" s="222">
        <f t="shared" ca="1" si="12"/>
        <v>0</v>
      </c>
      <c r="V26" s="222">
        <f t="shared" ca="1" si="12"/>
        <v>0</v>
      </c>
      <c r="W26" s="222"/>
    </row>
    <row r="27" spans="2:23" ht="46.5" x14ac:dyDescent="0.25">
      <c r="B27" s="7"/>
      <c r="C27" s="21" t="s">
        <v>27</v>
      </c>
      <c r="D27" s="8" t="s">
        <v>116</v>
      </c>
      <c r="E27" s="8" t="s">
        <v>117</v>
      </c>
      <c r="F27" s="8" t="s">
        <v>122</v>
      </c>
      <c r="G27" s="8" t="s">
        <v>118</v>
      </c>
      <c r="K27" s="4"/>
      <c r="M27" s="21" t="str">
        <f t="shared" ca="1" si="9"/>
        <v>Rating</v>
      </c>
      <c r="N27" s="8" t="e">
        <f ca="1">VLOOKUP(OFFSET(N27,0,-$M$1,1,1),Reference!#REF!,2,0)</f>
        <v>#REF!</v>
      </c>
      <c r="O27" s="8" t="e">
        <f ca="1">VLOOKUP(OFFSET(O27,0,-$M$1,1,1),Reference!#REF!,2,0)</f>
        <v>#REF!</v>
      </c>
      <c r="P27" s="8" t="e">
        <f ca="1">VLOOKUP(OFFSET(P27,0,-$M$1,1,1),Reference!#REF!,2,0)</f>
        <v>#REF!</v>
      </c>
      <c r="Q27" s="8" t="e">
        <f ca="1">VLOOKUP(OFFSET(Q27,0,-$M$1,1,1),Reference!#REF!,2,0)</f>
        <v>#REF!</v>
      </c>
      <c r="R27" s="8" t="e">
        <f ca="1">VLOOKUP(OFFSET(R27,0,-$M$1,1,1),Reference!#REF!,2,0)</f>
        <v>#REF!</v>
      </c>
      <c r="S27" s="8" t="e">
        <f ca="1">VLOOKUP(OFFSET(S27,0,-$M$1,1,1),Reference!#REF!,2,0)</f>
        <v>#REF!</v>
      </c>
      <c r="T27" s="8" t="e">
        <f ca="1">VLOOKUP(OFFSET(T27,0,-$M$1,1,1),Reference!#REF!,2,0)</f>
        <v>#REF!</v>
      </c>
      <c r="U27" s="8" t="e">
        <f ca="1">VLOOKUP(OFFSET(U27,0,-$M$1,1,1),Reference!#REF!,2,0)</f>
        <v>#REF!</v>
      </c>
      <c r="V27" s="8" t="e">
        <f ca="1">VLOOKUP(OFFSET(V27,0,-$M$1,1,1),Reference!#REF!,2,0)</f>
        <v>#REF!</v>
      </c>
      <c r="W27" s="8"/>
    </row>
    <row r="28" spans="2:23" ht="18" x14ac:dyDescent="0.25">
      <c r="B28" s="6">
        <f ca="1">(INDIRECT("B"&amp;ROW()-2)+1)</f>
        <v>5</v>
      </c>
      <c r="C28" s="20"/>
      <c r="D28" s="222"/>
      <c r="E28" s="222"/>
      <c r="F28" s="222"/>
      <c r="G28" s="222"/>
      <c r="K28" s="4"/>
      <c r="M28" s="20">
        <f t="shared" ca="1" si="9"/>
        <v>0</v>
      </c>
      <c r="N28" s="222">
        <f t="shared" ref="N28:V28" ca="1" si="13">OFFSET(N28,0,-$M$1,1,1)</f>
        <v>0</v>
      </c>
      <c r="O28" s="222">
        <f t="shared" ca="1" si="13"/>
        <v>0</v>
      </c>
      <c r="P28" s="222">
        <f t="shared" ca="1" si="13"/>
        <v>0</v>
      </c>
      <c r="Q28" s="222">
        <f t="shared" ca="1" si="13"/>
        <v>0</v>
      </c>
      <c r="R28" s="222">
        <f t="shared" ca="1" si="13"/>
        <v>0</v>
      </c>
      <c r="S28" s="222">
        <f t="shared" ca="1" si="13"/>
        <v>0</v>
      </c>
      <c r="T28" s="222">
        <f t="shared" ca="1" si="13"/>
        <v>0</v>
      </c>
      <c r="U28" s="222">
        <f t="shared" ca="1" si="13"/>
        <v>0</v>
      </c>
      <c r="V28" s="222">
        <f t="shared" ca="1" si="13"/>
        <v>0</v>
      </c>
      <c r="W28" s="222"/>
    </row>
    <row r="29" spans="2:23" ht="46.5" x14ac:dyDescent="0.25">
      <c r="B29" s="7"/>
      <c r="C29" s="21" t="s">
        <v>27</v>
      </c>
      <c r="D29" s="8" t="s">
        <v>116</v>
      </c>
      <c r="E29" s="8" t="s">
        <v>117</v>
      </c>
      <c r="F29" s="8" t="s">
        <v>122</v>
      </c>
      <c r="G29" s="8" t="s">
        <v>118</v>
      </c>
      <c r="K29" s="4"/>
      <c r="M29" s="21" t="str">
        <f t="shared" ca="1" si="9"/>
        <v>Rating</v>
      </c>
      <c r="N29" s="8" t="e">
        <f ca="1">VLOOKUP(OFFSET(N29,0,-$M$1,1,1),Reference!#REF!,2,0)</f>
        <v>#REF!</v>
      </c>
      <c r="O29" s="8" t="e">
        <f ca="1">VLOOKUP(OFFSET(O29,0,-$M$1,1,1),Reference!#REF!,2,0)</f>
        <v>#REF!</v>
      </c>
      <c r="P29" s="8" t="e">
        <f ca="1">VLOOKUP(OFFSET(P29,0,-$M$1,1,1),Reference!#REF!,2,0)</f>
        <v>#REF!</v>
      </c>
      <c r="Q29" s="8" t="e">
        <f ca="1">VLOOKUP(OFFSET(Q29,0,-$M$1,1,1),Reference!#REF!,2,0)</f>
        <v>#REF!</v>
      </c>
      <c r="R29" s="8" t="e">
        <f ca="1">VLOOKUP(OFFSET(R29,0,-$M$1,1,1),Reference!#REF!,2,0)</f>
        <v>#REF!</v>
      </c>
      <c r="S29" s="8" t="e">
        <f ca="1">VLOOKUP(OFFSET(S29,0,-$M$1,1,1),Reference!#REF!,2,0)</f>
        <v>#REF!</v>
      </c>
      <c r="T29" s="8" t="e">
        <f ca="1">VLOOKUP(OFFSET(T29,0,-$M$1,1,1),Reference!#REF!,2,0)</f>
        <v>#REF!</v>
      </c>
      <c r="U29" s="8" t="e">
        <f ca="1">VLOOKUP(OFFSET(U29,0,-$M$1,1,1),Reference!#REF!,2,0)</f>
        <v>#REF!</v>
      </c>
      <c r="V29" s="8" t="e">
        <f ca="1">VLOOKUP(OFFSET(V29,0,-$M$1,1,1),Reference!#REF!,2,0)</f>
        <v>#REF!</v>
      </c>
      <c r="W29" s="8"/>
    </row>
    <row r="30" spans="2:23" ht="18" x14ac:dyDescent="0.25">
      <c r="B30" s="6">
        <f ca="1">(INDIRECT("B"&amp;ROW()-2)+1)</f>
        <v>6</v>
      </c>
      <c r="C30" s="20"/>
      <c r="D30" s="222"/>
      <c r="E30" s="222"/>
      <c r="F30" s="222"/>
      <c r="G30" s="222"/>
      <c r="K30" s="4"/>
      <c r="M30" s="20">
        <f t="shared" ca="1" si="9"/>
        <v>0</v>
      </c>
      <c r="N30" s="222">
        <f t="shared" ref="N30:V30" ca="1" si="14">OFFSET(N30,0,-$M$1,1,1)</f>
        <v>0</v>
      </c>
      <c r="O30" s="222">
        <f t="shared" ca="1" si="14"/>
        <v>0</v>
      </c>
      <c r="P30" s="222">
        <f t="shared" ca="1" si="14"/>
        <v>0</v>
      </c>
      <c r="Q30" s="222">
        <f t="shared" ca="1" si="14"/>
        <v>0</v>
      </c>
      <c r="R30" s="222">
        <f t="shared" ca="1" si="14"/>
        <v>0</v>
      </c>
      <c r="S30" s="222">
        <f t="shared" ca="1" si="14"/>
        <v>0</v>
      </c>
      <c r="T30" s="222">
        <f t="shared" ca="1" si="14"/>
        <v>0</v>
      </c>
      <c r="U30" s="222">
        <f t="shared" ca="1" si="14"/>
        <v>0</v>
      </c>
      <c r="V30" s="222">
        <f t="shared" ca="1" si="14"/>
        <v>0</v>
      </c>
      <c r="W30" s="222"/>
    </row>
    <row r="31" spans="2:23" ht="47.25" thickBot="1" x14ac:dyDescent="0.3">
      <c r="B31" s="7"/>
      <c r="C31" s="21" t="s">
        <v>27</v>
      </c>
      <c r="D31" s="8" t="s">
        <v>116</v>
      </c>
      <c r="E31" s="8" t="s">
        <v>117</v>
      </c>
      <c r="F31" s="8" t="s">
        <v>122</v>
      </c>
      <c r="G31" s="8" t="s">
        <v>118</v>
      </c>
      <c r="K31" s="4"/>
      <c r="M31" s="21" t="str">
        <f t="shared" ca="1" si="9"/>
        <v>Rating</v>
      </c>
      <c r="N31" s="8" t="e">
        <f ca="1">VLOOKUP(OFFSET(N31,0,-$M$1,1,1),Reference!#REF!,2,0)</f>
        <v>#REF!</v>
      </c>
      <c r="O31" s="8" t="e">
        <f ca="1">VLOOKUP(OFFSET(O31,0,-$M$1,1,1),Reference!#REF!,2,0)</f>
        <v>#REF!</v>
      </c>
      <c r="P31" s="8" t="e">
        <f ca="1">VLOOKUP(OFFSET(P31,0,-$M$1,1,1),Reference!#REF!,2,0)</f>
        <v>#REF!</v>
      </c>
      <c r="Q31" s="8" t="e">
        <f ca="1">VLOOKUP(OFFSET(Q31,0,-$M$1,1,1),Reference!#REF!,2,0)</f>
        <v>#REF!</v>
      </c>
      <c r="R31" s="8" t="e">
        <f ca="1">VLOOKUP(OFFSET(R31,0,-$M$1,1,1),Reference!#REF!,2,0)</f>
        <v>#REF!</v>
      </c>
      <c r="S31" s="8" t="e">
        <f ca="1">VLOOKUP(OFFSET(S31,0,-$M$1,1,1),Reference!#REF!,2,0)</f>
        <v>#REF!</v>
      </c>
      <c r="T31" s="8" t="e">
        <f ca="1">VLOOKUP(OFFSET(T31,0,-$M$1,1,1),Reference!#REF!,2,0)</f>
        <v>#REF!</v>
      </c>
      <c r="U31" s="8" t="e">
        <f ca="1">VLOOKUP(OFFSET(U31,0,-$M$1,1,1),Reference!#REF!,2,0)</f>
        <v>#REF!</v>
      </c>
      <c r="V31" s="8" t="e">
        <f ca="1">VLOOKUP(OFFSET(V31,0,-$M$1,1,1),Reference!#REF!,2,0)</f>
        <v>#REF!</v>
      </c>
      <c r="W31" s="8"/>
    </row>
    <row r="32" spans="2:23" s="5" customFormat="1" ht="53.25" thickTop="1" x14ac:dyDescent="0.4">
      <c r="B32" s="55">
        <f ca="1">(INDIRECT("B"&amp;ROW()-2))</f>
        <v>6</v>
      </c>
      <c r="C32" s="56" t="str">
        <f>"SUMMARY "&amp;C19</f>
        <v>SUMMARY SOCIAL ENVIRONMENT</v>
      </c>
      <c r="D32" s="57" t="e">
        <f ca="1">VLOOKUP($L$1+1-RANK(OFFSET(D32,0,$M$1),OFFSET($M32,0,1,1,$L$1)),Reference!#REF!,2)</f>
        <v>#REF!</v>
      </c>
      <c r="E32" s="57" t="e">
        <f ca="1">VLOOKUP($L$1+1-RANK(OFFSET(E32,0,$M$1),OFFSET($M32,0,1,1,$L$1)),Reference!#REF!,2)</f>
        <v>#REF!</v>
      </c>
      <c r="F32" s="57" t="e">
        <f ca="1">VLOOKUP($L$1+1-RANK(OFFSET(F32,0,$M$1),OFFSET($M32,0,1,1,$L$1)),Reference!#REF!,2)</f>
        <v>#REF!</v>
      </c>
      <c r="G32" s="57" t="e">
        <f ca="1">VLOOKUP($L$1+1-RANK(OFFSET(G32,0,$M$1),OFFSET($M32,0,1,1,$L$1)),Reference!#REF!,2)</f>
        <v>#REF!</v>
      </c>
      <c r="H32"/>
      <c r="K32" s="15"/>
      <c r="M32" s="14" t="str">
        <f t="shared" ca="1" si="9"/>
        <v>SUMMARY SOCIAL ENVIRONMENT</v>
      </c>
      <c r="N32" s="31" t="e">
        <f t="shared" ref="N32:V32" ca="1" si="15">SUM(N19:N31)</f>
        <v>#REF!</v>
      </c>
      <c r="O32" s="31" t="e">
        <f t="shared" ca="1" si="15"/>
        <v>#REF!</v>
      </c>
      <c r="P32" s="31" t="e">
        <f t="shared" ca="1" si="15"/>
        <v>#REF!</v>
      </c>
      <c r="Q32" s="31" t="e">
        <f t="shared" ca="1" si="15"/>
        <v>#REF!</v>
      </c>
      <c r="R32" s="31" t="e">
        <f t="shared" ca="1" si="15"/>
        <v>#REF!</v>
      </c>
      <c r="S32" s="31" t="e">
        <f t="shared" ca="1" si="15"/>
        <v>#REF!</v>
      </c>
      <c r="T32" s="31" t="e">
        <f t="shared" ca="1" si="15"/>
        <v>#REF!</v>
      </c>
      <c r="U32" s="31" t="e">
        <f t="shared" ca="1" si="15"/>
        <v>#REF!</v>
      </c>
      <c r="V32" s="31" t="e">
        <f t="shared" ca="1" si="15"/>
        <v>#REF!</v>
      </c>
      <c r="W32" s="11"/>
    </row>
    <row r="33" spans="2:23" x14ac:dyDescent="0.3">
      <c r="K33" s="4"/>
      <c r="M33" s="5"/>
    </row>
    <row r="34" spans="2:23" ht="36" x14ac:dyDescent="0.3">
      <c r="B34" s="5"/>
      <c r="C34" s="9" t="s">
        <v>109</v>
      </c>
      <c r="D34" s="9" t="str">
        <f>D$2</f>
        <v xml:space="preserve">Do Nothing </v>
      </c>
      <c r="E34" s="9" t="str">
        <f>E$2</f>
        <v xml:space="preserve">Repair/Rehabilitation </v>
      </c>
      <c r="F34" s="9" t="str">
        <f>F$2</f>
        <v xml:space="preserve">Replacement </v>
      </c>
      <c r="G34" s="9" t="str">
        <f>G$2</f>
        <v>Abandonment</v>
      </c>
      <c r="K34" s="4"/>
      <c r="M34" s="9" t="str">
        <f t="shared" ref="M34:V36" ca="1" si="16">OFFSET(M34,0,-$M$1,1,1)</f>
        <v>CRITERIA FOR EVALUATING ALTERNATIVES</v>
      </c>
      <c r="N34" s="9" t="str">
        <f t="shared" ca="1" si="16"/>
        <v xml:space="preserve">Do Nothing </v>
      </c>
      <c r="O34" s="9" t="str">
        <f t="shared" ca="1" si="16"/>
        <v xml:space="preserve">Repair/Rehabilitation </v>
      </c>
      <c r="P34" s="9" t="str">
        <f t="shared" ca="1" si="16"/>
        <v xml:space="preserve">Replacement </v>
      </c>
      <c r="Q34" s="9" t="str">
        <f t="shared" ca="1" si="16"/>
        <v>Abandonment</v>
      </c>
      <c r="R34" s="9">
        <f t="shared" ca="1" si="16"/>
        <v>0</v>
      </c>
      <c r="S34" s="9">
        <f t="shared" ca="1" si="16"/>
        <v>0</v>
      </c>
      <c r="T34" s="9">
        <f t="shared" ca="1" si="16"/>
        <v>0</v>
      </c>
      <c r="U34" s="9">
        <f t="shared" ca="1" si="16"/>
        <v>0</v>
      </c>
      <c r="V34" s="9">
        <f t="shared" ca="1" si="16"/>
        <v>0</v>
      </c>
      <c r="W34" s="9"/>
    </row>
    <row r="35" spans="2:23" x14ac:dyDescent="0.25">
      <c r="B35" s="11" t="s">
        <v>53</v>
      </c>
      <c r="C35" s="10" t="s">
        <v>125</v>
      </c>
      <c r="D35" s="12"/>
      <c r="E35" s="12"/>
      <c r="F35" s="12"/>
      <c r="G35" s="13"/>
      <c r="K35" s="4"/>
      <c r="M35" s="10" t="str">
        <f t="shared" ca="1" si="16"/>
        <v>CULTURAL ENVIRONMENT</v>
      </c>
      <c r="N35" s="12">
        <f t="shared" ca="1" si="16"/>
        <v>0</v>
      </c>
      <c r="O35" s="12">
        <f t="shared" ca="1" si="16"/>
        <v>0</v>
      </c>
      <c r="P35" s="12">
        <f t="shared" ca="1" si="16"/>
        <v>0</v>
      </c>
      <c r="Q35" s="12">
        <f t="shared" ca="1" si="16"/>
        <v>0</v>
      </c>
      <c r="R35" s="13">
        <f t="shared" ca="1" si="16"/>
        <v>0</v>
      </c>
      <c r="S35" s="12">
        <f t="shared" ca="1" si="16"/>
        <v>0</v>
      </c>
      <c r="T35" s="12">
        <f t="shared" ca="1" si="16"/>
        <v>0</v>
      </c>
      <c r="U35" s="12">
        <f t="shared" ca="1" si="16"/>
        <v>0</v>
      </c>
      <c r="V35" s="12">
        <f t="shared" ca="1" si="16"/>
        <v>0</v>
      </c>
      <c r="W35" s="13"/>
    </row>
    <row r="36" spans="2:23" ht="18" x14ac:dyDescent="0.25">
      <c r="B36" s="6">
        <f ca="1">(INDIRECT("B"&amp;ROW()-2)+1)</f>
        <v>1</v>
      </c>
      <c r="C36" s="20"/>
      <c r="D36" s="222"/>
      <c r="E36" s="222"/>
      <c r="F36" s="222"/>
      <c r="G36" s="222"/>
      <c r="K36" s="4"/>
      <c r="M36" s="20">
        <f t="shared" ca="1" si="16"/>
        <v>0</v>
      </c>
      <c r="N36" s="222">
        <f t="shared" ca="1" si="16"/>
        <v>0</v>
      </c>
      <c r="O36" s="222">
        <f t="shared" ca="1" si="16"/>
        <v>0</v>
      </c>
      <c r="P36" s="222">
        <f t="shared" ca="1" si="16"/>
        <v>0</v>
      </c>
      <c r="Q36" s="222">
        <f t="shared" ca="1" si="16"/>
        <v>0</v>
      </c>
      <c r="R36" s="222">
        <f t="shared" ca="1" si="16"/>
        <v>0</v>
      </c>
      <c r="S36" s="222">
        <f t="shared" ca="1" si="16"/>
        <v>0</v>
      </c>
      <c r="T36" s="222">
        <f t="shared" ca="1" si="16"/>
        <v>0</v>
      </c>
      <c r="U36" s="222">
        <f t="shared" ca="1" si="16"/>
        <v>0</v>
      </c>
      <c r="V36" s="222">
        <f t="shared" ca="1" si="16"/>
        <v>0</v>
      </c>
      <c r="W36" s="222"/>
    </row>
    <row r="37" spans="2:23" ht="46.5" x14ac:dyDescent="0.25">
      <c r="B37" s="7"/>
      <c r="C37" s="21" t="s">
        <v>27</v>
      </c>
      <c r="D37" s="8" t="s">
        <v>116</v>
      </c>
      <c r="E37" s="8" t="s">
        <v>117</v>
      </c>
      <c r="F37" s="8" t="s">
        <v>122</v>
      </c>
      <c r="G37" s="8" t="s">
        <v>118</v>
      </c>
      <c r="K37" s="4"/>
      <c r="M37" s="21" t="str">
        <f t="shared" ref="M37:M48" ca="1" si="17">OFFSET(M37,0,-$M$1,1,1)</f>
        <v>Rating</v>
      </c>
      <c r="N37" s="8" t="e">
        <f ca="1">VLOOKUP(OFFSET(N37,0,-$M$1,1,1),Reference!#REF!,2,0)</f>
        <v>#REF!</v>
      </c>
      <c r="O37" s="8" t="e">
        <f ca="1">VLOOKUP(OFFSET(O37,0,-$M$1,1,1),Reference!#REF!,2,0)</f>
        <v>#REF!</v>
      </c>
      <c r="P37" s="8" t="e">
        <f ca="1">VLOOKUP(OFFSET(P37,0,-$M$1,1,1),Reference!#REF!,2,0)</f>
        <v>#REF!</v>
      </c>
      <c r="Q37" s="8" t="e">
        <f ca="1">VLOOKUP(OFFSET(Q37,0,-$M$1,1,1),Reference!#REF!,2,0)</f>
        <v>#REF!</v>
      </c>
      <c r="R37" s="8" t="e">
        <f ca="1">VLOOKUP(OFFSET(R37,0,-$M$1,1,1),Reference!#REF!,2,0)</f>
        <v>#REF!</v>
      </c>
      <c r="S37" s="8" t="e">
        <f ca="1">VLOOKUP(OFFSET(S37,0,-$M$1,1,1),Reference!#REF!,2,0)</f>
        <v>#REF!</v>
      </c>
      <c r="T37" s="8" t="e">
        <f ca="1">VLOOKUP(OFFSET(T37,0,-$M$1,1,1),Reference!#REF!,2,0)</f>
        <v>#REF!</v>
      </c>
      <c r="U37" s="8" t="e">
        <f ca="1">VLOOKUP(OFFSET(U37,0,-$M$1,1,1),Reference!#REF!,2,0)</f>
        <v>#REF!</v>
      </c>
      <c r="V37" s="8" t="e">
        <f ca="1">VLOOKUP(OFFSET(V37,0,-$M$1,1,1),Reference!#REF!,2,0)</f>
        <v>#REF!</v>
      </c>
      <c r="W37" s="8"/>
    </row>
    <row r="38" spans="2:23" ht="18" x14ac:dyDescent="0.25">
      <c r="B38" s="6">
        <f ca="1">(INDIRECT("B"&amp;ROW()-2)+1)</f>
        <v>2</v>
      </c>
      <c r="C38" s="20"/>
      <c r="D38" s="222"/>
      <c r="E38" s="222"/>
      <c r="F38" s="222"/>
      <c r="G38" s="222"/>
      <c r="K38" s="4"/>
      <c r="M38" s="20">
        <f t="shared" ca="1" si="17"/>
        <v>0</v>
      </c>
      <c r="N38" s="222">
        <f t="shared" ref="N38:V38" ca="1" si="18">OFFSET(N38,0,-$M$1,1,1)</f>
        <v>0</v>
      </c>
      <c r="O38" s="222">
        <f t="shared" ca="1" si="18"/>
        <v>0</v>
      </c>
      <c r="P38" s="222">
        <f t="shared" ca="1" si="18"/>
        <v>0</v>
      </c>
      <c r="Q38" s="222">
        <f t="shared" ca="1" si="18"/>
        <v>0</v>
      </c>
      <c r="R38" s="222">
        <f t="shared" ca="1" si="18"/>
        <v>0</v>
      </c>
      <c r="S38" s="222">
        <f t="shared" ca="1" si="18"/>
        <v>0</v>
      </c>
      <c r="T38" s="222">
        <f t="shared" ca="1" si="18"/>
        <v>0</v>
      </c>
      <c r="U38" s="222">
        <f t="shared" ca="1" si="18"/>
        <v>0</v>
      </c>
      <c r="V38" s="222">
        <f t="shared" ca="1" si="18"/>
        <v>0</v>
      </c>
      <c r="W38" s="222"/>
    </row>
    <row r="39" spans="2:23" ht="46.5" x14ac:dyDescent="0.25">
      <c r="B39" s="7"/>
      <c r="C39" s="21" t="s">
        <v>27</v>
      </c>
      <c r="D39" s="8" t="s">
        <v>116</v>
      </c>
      <c r="E39" s="8" t="s">
        <v>117</v>
      </c>
      <c r="F39" s="8" t="s">
        <v>122</v>
      </c>
      <c r="G39" s="8" t="s">
        <v>118</v>
      </c>
      <c r="K39" s="4"/>
      <c r="M39" s="21" t="str">
        <f t="shared" ca="1" si="17"/>
        <v>Rating</v>
      </c>
      <c r="N39" s="8" t="e">
        <f ca="1">VLOOKUP(OFFSET(N39,0,-$M$1,1,1),Reference!#REF!,2,0)</f>
        <v>#REF!</v>
      </c>
      <c r="O39" s="8" t="e">
        <f ca="1">VLOOKUP(OFFSET(O39,0,-$M$1,1,1),Reference!#REF!,2,0)</f>
        <v>#REF!</v>
      </c>
      <c r="P39" s="8" t="e">
        <f ca="1">VLOOKUP(OFFSET(P39,0,-$M$1,1,1),Reference!#REF!,2,0)</f>
        <v>#REF!</v>
      </c>
      <c r="Q39" s="8" t="e">
        <f ca="1">VLOOKUP(OFFSET(Q39,0,-$M$1,1,1),Reference!#REF!,2,0)</f>
        <v>#REF!</v>
      </c>
      <c r="R39" s="8" t="e">
        <f ca="1">VLOOKUP(OFFSET(R39,0,-$M$1,1,1),Reference!#REF!,2,0)</f>
        <v>#REF!</v>
      </c>
      <c r="S39" s="8" t="e">
        <f ca="1">VLOOKUP(OFFSET(S39,0,-$M$1,1,1),Reference!#REF!,2,0)</f>
        <v>#REF!</v>
      </c>
      <c r="T39" s="8" t="e">
        <f ca="1">VLOOKUP(OFFSET(T39,0,-$M$1,1,1),Reference!#REF!,2,0)</f>
        <v>#REF!</v>
      </c>
      <c r="U39" s="8" t="e">
        <f ca="1">VLOOKUP(OFFSET(U39,0,-$M$1,1,1),Reference!#REF!,2,0)</f>
        <v>#REF!</v>
      </c>
      <c r="V39" s="8" t="e">
        <f ca="1">VLOOKUP(OFFSET(V39,0,-$M$1,1,1),Reference!#REF!,2,0)</f>
        <v>#REF!</v>
      </c>
      <c r="W39" s="8"/>
    </row>
    <row r="40" spans="2:23" ht="18" x14ac:dyDescent="0.25">
      <c r="B40" s="6">
        <f ca="1">(INDIRECT("B"&amp;ROW()-2)+1)</f>
        <v>3</v>
      </c>
      <c r="C40" s="20"/>
      <c r="D40" s="222"/>
      <c r="E40" s="222"/>
      <c r="F40" s="222"/>
      <c r="G40" s="222"/>
      <c r="K40" s="4"/>
      <c r="M40" s="20">
        <f t="shared" ca="1" si="17"/>
        <v>0</v>
      </c>
      <c r="N40" s="222">
        <f t="shared" ref="N40:V40" ca="1" si="19">OFFSET(N40,0,-$M$1,1,1)</f>
        <v>0</v>
      </c>
      <c r="O40" s="222">
        <f t="shared" ca="1" si="19"/>
        <v>0</v>
      </c>
      <c r="P40" s="222">
        <f t="shared" ca="1" si="19"/>
        <v>0</v>
      </c>
      <c r="Q40" s="222">
        <f t="shared" ca="1" si="19"/>
        <v>0</v>
      </c>
      <c r="R40" s="222">
        <f t="shared" ca="1" si="19"/>
        <v>0</v>
      </c>
      <c r="S40" s="222">
        <f t="shared" ca="1" si="19"/>
        <v>0</v>
      </c>
      <c r="T40" s="222">
        <f t="shared" ca="1" si="19"/>
        <v>0</v>
      </c>
      <c r="U40" s="222">
        <f t="shared" ca="1" si="19"/>
        <v>0</v>
      </c>
      <c r="V40" s="222">
        <f t="shared" ca="1" si="19"/>
        <v>0</v>
      </c>
      <c r="W40" s="222"/>
    </row>
    <row r="41" spans="2:23" ht="46.5" x14ac:dyDescent="0.25">
      <c r="B41" s="7"/>
      <c r="C41" s="21" t="s">
        <v>27</v>
      </c>
      <c r="D41" s="8" t="s">
        <v>116</v>
      </c>
      <c r="E41" s="8" t="s">
        <v>117</v>
      </c>
      <c r="F41" s="8" t="s">
        <v>122</v>
      </c>
      <c r="G41" s="8" t="s">
        <v>118</v>
      </c>
      <c r="K41" s="4"/>
      <c r="M41" s="21" t="str">
        <f t="shared" ca="1" si="17"/>
        <v>Rating</v>
      </c>
      <c r="N41" s="8" t="e">
        <f ca="1">VLOOKUP(OFFSET(N41,0,-$M$1,1,1),Reference!#REF!,2,0)</f>
        <v>#REF!</v>
      </c>
      <c r="O41" s="8" t="e">
        <f ca="1">VLOOKUP(OFFSET(O41,0,-$M$1,1,1),Reference!#REF!,2,0)</f>
        <v>#REF!</v>
      </c>
      <c r="P41" s="8" t="e">
        <f ca="1">VLOOKUP(OFFSET(P41,0,-$M$1,1,1),Reference!#REF!,2,0)</f>
        <v>#REF!</v>
      </c>
      <c r="Q41" s="8" t="e">
        <f ca="1">VLOOKUP(OFFSET(Q41,0,-$M$1,1,1),Reference!#REF!,2,0)</f>
        <v>#REF!</v>
      </c>
      <c r="R41" s="8" t="e">
        <f ca="1">VLOOKUP(OFFSET(R41,0,-$M$1,1,1),Reference!#REF!,2,0)</f>
        <v>#REF!</v>
      </c>
      <c r="S41" s="8" t="e">
        <f ca="1">VLOOKUP(OFFSET(S41,0,-$M$1,1,1),Reference!#REF!,2,0)</f>
        <v>#REF!</v>
      </c>
      <c r="T41" s="8" t="e">
        <f ca="1">VLOOKUP(OFFSET(T41,0,-$M$1,1,1),Reference!#REF!,2,0)</f>
        <v>#REF!</v>
      </c>
      <c r="U41" s="8" t="e">
        <f ca="1">VLOOKUP(OFFSET(U41,0,-$M$1,1,1),Reference!#REF!,2,0)</f>
        <v>#REF!</v>
      </c>
      <c r="V41" s="8" t="e">
        <f ca="1">VLOOKUP(OFFSET(V41,0,-$M$1,1,1),Reference!#REF!,2,0)</f>
        <v>#REF!</v>
      </c>
      <c r="W41" s="8"/>
    </row>
    <row r="42" spans="2:23" ht="18" x14ac:dyDescent="0.25">
      <c r="B42" s="6">
        <f ca="1">(INDIRECT("B"&amp;ROW()-2)+1)</f>
        <v>4</v>
      </c>
      <c r="C42" s="20"/>
      <c r="D42" s="222"/>
      <c r="E42" s="222"/>
      <c r="F42" s="222"/>
      <c r="G42" s="222"/>
      <c r="K42" s="4"/>
      <c r="M42" s="20">
        <f t="shared" ca="1" si="17"/>
        <v>0</v>
      </c>
      <c r="N42" s="222">
        <f t="shared" ref="N42:V42" ca="1" si="20">OFFSET(N42,0,-$M$1,1,1)</f>
        <v>0</v>
      </c>
      <c r="O42" s="222">
        <f t="shared" ca="1" si="20"/>
        <v>0</v>
      </c>
      <c r="P42" s="222">
        <f t="shared" ca="1" si="20"/>
        <v>0</v>
      </c>
      <c r="Q42" s="222">
        <f t="shared" ca="1" si="20"/>
        <v>0</v>
      </c>
      <c r="R42" s="222">
        <f t="shared" ca="1" si="20"/>
        <v>0</v>
      </c>
      <c r="S42" s="222">
        <f t="shared" ca="1" si="20"/>
        <v>0</v>
      </c>
      <c r="T42" s="222">
        <f t="shared" ca="1" si="20"/>
        <v>0</v>
      </c>
      <c r="U42" s="222">
        <f t="shared" ca="1" si="20"/>
        <v>0</v>
      </c>
      <c r="V42" s="222">
        <f t="shared" ca="1" si="20"/>
        <v>0</v>
      </c>
      <c r="W42" s="222"/>
    </row>
    <row r="43" spans="2:23" ht="46.5" x14ac:dyDescent="0.25">
      <c r="B43" s="7"/>
      <c r="C43" s="21" t="s">
        <v>27</v>
      </c>
      <c r="D43" s="8" t="s">
        <v>116</v>
      </c>
      <c r="E43" s="8" t="s">
        <v>117</v>
      </c>
      <c r="F43" s="8" t="s">
        <v>122</v>
      </c>
      <c r="G43" s="8" t="s">
        <v>118</v>
      </c>
      <c r="K43" s="4"/>
      <c r="M43" s="21" t="str">
        <f t="shared" ca="1" si="17"/>
        <v>Rating</v>
      </c>
      <c r="N43" s="8" t="e">
        <f ca="1">VLOOKUP(OFFSET(N43,0,-$M$1,1,1),Reference!#REF!,2,0)</f>
        <v>#REF!</v>
      </c>
      <c r="O43" s="8" t="e">
        <f ca="1">VLOOKUP(OFFSET(O43,0,-$M$1,1,1),Reference!#REF!,2,0)</f>
        <v>#REF!</v>
      </c>
      <c r="P43" s="8" t="e">
        <f ca="1">VLOOKUP(OFFSET(P43,0,-$M$1,1,1),Reference!#REF!,2,0)</f>
        <v>#REF!</v>
      </c>
      <c r="Q43" s="8" t="e">
        <f ca="1">VLOOKUP(OFFSET(Q43,0,-$M$1,1,1),Reference!#REF!,2,0)</f>
        <v>#REF!</v>
      </c>
      <c r="R43" s="8" t="e">
        <f ca="1">VLOOKUP(OFFSET(R43,0,-$M$1,1,1),Reference!#REF!,2,0)</f>
        <v>#REF!</v>
      </c>
      <c r="S43" s="8" t="e">
        <f ca="1">VLOOKUP(OFFSET(S43,0,-$M$1,1,1),Reference!#REF!,2,0)</f>
        <v>#REF!</v>
      </c>
      <c r="T43" s="8" t="e">
        <f ca="1">VLOOKUP(OFFSET(T43,0,-$M$1,1,1),Reference!#REF!,2,0)</f>
        <v>#REF!</v>
      </c>
      <c r="U43" s="8" t="e">
        <f ca="1">VLOOKUP(OFFSET(U43,0,-$M$1,1,1),Reference!#REF!,2,0)</f>
        <v>#REF!</v>
      </c>
      <c r="V43" s="8" t="e">
        <f ca="1">VLOOKUP(OFFSET(V43,0,-$M$1,1,1),Reference!#REF!,2,0)</f>
        <v>#REF!</v>
      </c>
      <c r="W43" s="8"/>
    </row>
    <row r="44" spans="2:23" ht="18" x14ac:dyDescent="0.25">
      <c r="B44" s="6">
        <f ca="1">(INDIRECT("B"&amp;ROW()-2)+1)</f>
        <v>5</v>
      </c>
      <c r="C44" s="20"/>
      <c r="D44" s="222"/>
      <c r="E44" s="222"/>
      <c r="F44" s="222"/>
      <c r="G44" s="222"/>
      <c r="K44" s="4"/>
      <c r="M44" s="20">
        <f t="shared" ca="1" si="17"/>
        <v>0</v>
      </c>
      <c r="N44" s="222">
        <f t="shared" ref="N44:V44" ca="1" si="21">OFFSET(N44,0,-$M$1,1,1)</f>
        <v>0</v>
      </c>
      <c r="O44" s="222">
        <f t="shared" ca="1" si="21"/>
        <v>0</v>
      </c>
      <c r="P44" s="222">
        <f t="shared" ca="1" si="21"/>
        <v>0</v>
      </c>
      <c r="Q44" s="222">
        <f t="shared" ca="1" si="21"/>
        <v>0</v>
      </c>
      <c r="R44" s="222">
        <f t="shared" ca="1" si="21"/>
        <v>0</v>
      </c>
      <c r="S44" s="222">
        <f t="shared" ca="1" si="21"/>
        <v>0</v>
      </c>
      <c r="T44" s="222">
        <f t="shared" ca="1" si="21"/>
        <v>0</v>
      </c>
      <c r="U44" s="222">
        <f t="shared" ca="1" si="21"/>
        <v>0</v>
      </c>
      <c r="V44" s="222">
        <f t="shared" ca="1" si="21"/>
        <v>0</v>
      </c>
      <c r="W44" s="222"/>
    </row>
    <row r="45" spans="2:23" ht="46.5" x14ac:dyDescent="0.25">
      <c r="B45" s="7"/>
      <c r="C45" s="21" t="s">
        <v>27</v>
      </c>
      <c r="D45" s="8" t="s">
        <v>116</v>
      </c>
      <c r="E45" s="8" t="s">
        <v>117</v>
      </c>
      <c r="F45" s="8" t="s">
        <v>122</v>
      </c>
      <c r="G45" s="8" t="s">
        <v>118</v>
      </c>
      <c r="K45" s="4"/>
      <c r="M45" s="21" t="str">
        <f t="shared" ca="1" si="17"/>
        <v>Rating</v>
      </c>
      <c r="N45" s="8" t="e">
        <f ca="1">VLOOKUP(OFFSET(N45,0,-$M$1,1,1),Reference!#REF!,2,0)</f>
        <v>#REF!</v>
      </c>
      <c r="O45" s="8" t="e">
        <f ca="1">VLOOKUP(OFFSET(O45,0,-$M$1,1,1),Reference!#REF!,2,0)</f>
        <v>#REF!</v>
      </c>
      <c r="P45" s="8" t="e">
        <f ca="1">VLOOKUP(OFFSET(P45,0,-$M$1,1,1),Reference!#REF!,2,0)</f>
        <v>#REF!</v>
      </c>
      <c r="Q45" s="8" t="e">
        <f ca="1">VLOOKUP(OFFSET(Q45,0,-$M$1,1,1),Reference!#REF!,2,0)</f>
        <v>#REF!</v>
      </c>
      <c r="R45" s="8" t="e">
        <f ca="1">VLOOKUP(OFFSET(R45,0,-$M$1,1,1),Reference!#REF!,2,0)</f>
        <v>#REF!</v>
      </c>
      <c r="S45" s="8" t="e">
        <f ca="1">VLOOKUP(OFFSET(S45,0,-$M$1,1,1),Reference!#REF!,2,0)</f>
        <v>#REF!</v>
      </c>
      <c r="T45" s="8" t="e">
        <f ca="1">VLOOKUP(OFFSET(T45,0,-$M$1,1,1),Reference!#REF!,2,0)</f>
        <v>#REF!</v>
      </c>
      <c r="U45" s="8" t="e">
        <f ca="1">VLOOKUP(OFFSET(U45,0,-$M$1,1,1),Reference!#REF!,2,0)</f>
        <v>#REF!</v>
      </c>
      <c r="V45" s="8" t="e">
        <f ca="1">VLOOKUP(OFFSET(V45,0,-$M$1,1,1),Reference!#REF!,2,0)</f>
        <v>#REF!</v>
      </c>
      <c r="W45" s="8"/>
    </row>
    <row r="46" spans="2:23" ht="18" x14ac:dyDescent="0.25">
      <c r="B46" s="6">
        <f ca="1">(INDIRECT("B"&amp;ROW()-2)+1)</f>
        <v>6</v>
      </c>
      <c r="C46" s="20"/>
      <c r="D46" s="222"/>
      <c r="E46" s="222"/>
      <c r="F46" s="222"/>
      <c r="G46" s="222"/>
      <c r="K46" s="4"/>
      <c r="M46" s="20">
        <f t="shared" ca="1" si="17"/>
        <v>0</v>
      </c>
      <c r="N46" s="222">
        <f t="shared" ref="N46:V46" ca="1" si="22">OFFSET(N46,0,-$M$1,1,1)</f>
        <v>0</v>
      </c>
      <c r="O46" s="222">
        <f t="shared" ca="1" si="22"/>
        <v>0</v>
      </c>
      <c r="P46" s="222">
        <f t="shared" ca="1" si="22"/>
        <v>0</v>
      </c>
      <c r="Q46" s="222">
        <f t="shared" ca="1" si="22"/>
        <v>0</v>
      </c>
      <c r="R46" s="222">
        <f t="shared" ca="1" si="22"/>
        <v>0</v>
      </c>
      <c r="S46" s="222">
        <f t="shared" ca="1" si="22"/>
        <v>0</v>
      </c>
      <c r="T46" s="222">
        <f t="shared" ca="1" si="22"/>
        <v>0</v>
      </c>
      <c r="U46" s="222">
        <f t="shared" ca="1" si="22"/>
        <v>0</v>
      </c>
      <c r="V46" s="222">
        <f t="shared" ca="1" si="22"/>
        <v>0</v>
      </c>
      <c r="W46" s="222"/>
    </row>
    <row r="47" spans="2:23" ht="47.25" thickBot="1" x14ac:dyDescent="0.3">
      <c r="B47" s="7"/>
      <c r="C47" s="21" t="s">
        <v>27</v>
      </c>
      <c r="D47" s="8" t="s">
        <v>116</v>
      </c>
      <c r="E47" s="8" t="s">
        <v>117</v>
      </c>
      <c r="F47" s="8" t="s">
        <v>122</v>
      </c>
      <c r="G47" s="8" t="s">
        <v>118</v>
      </c>
      <c r="K47" s="4"/>
      <c r="M47" s="21" t="str">
        <f t="shared" ca="1" si="17"/>
        <v>Rating</v>
      </c>
      <c r="N47" s="8" t="e">
        <f ca="1">VLOOKUP(OFFSET(N47,0,-$M$1,1,1),Reference!#REF!,2,0)</f>
        <v>#REF!</v>
      </c>
      <c r="O47" s="8" t="e">
        <f ca="1">VLOOKUP(OFFSET(O47,0,-$M$1,1,1),Reference!#REF!,2,0)</f>
        <v>#REF!</v>
      </c>
      <c r="P47" s="8" t="e">
        <f ca="1">VLOOKUP(OFFSET(P47,0,-$M$1,1,1),Reference!#REF!,2,0)</f>
        <v>#REF!</v>
      </c>
      <c r="Q47" s="8" t="e">
        <f ca="1">VLOOKUP(OFFSET(Q47,0,-$M$1,1,1),Reference!#REF!,2,0)</f>
        <v>#REF!</v>
      </c>
      <c r="R47" s="8" t="e">
        <f ca="1">VLOOKUP(OFFSET(R47,0,-$M$1,1,1),Reference!#REF!,2,0)</f>
        <v>#REF!</v>
      </c>
      <c r="S47" s="8" t="e">
        <f ca="1">VLOOKUP(OFFSET(S47,0,-$M$1,1,1),Reference!#REF!,2,0)</f>
        <v>#REF!</v>
      </c>
      <c r="T47" s="8" t="e">
        <f ca="1">VLOOKUP(OFFSET(T47,0,-$M$1,1,1),Reference!#REF!,2,0)</f>
        <v>#REF!</v>
      </c>
      <c r="U47" s="8" t="e">
        <f ca="1">VLOOKUP(OFFSET(U47,0,-$M$1,1,1),Reference!#REF!,2,0)</f>
        <v>#REF!</v>
      </c>
      <c r="V47" s="8" t="e">
        <f ca="1">VLOOKUP(OFFSET(V47,0,-$M$1,1,1),Reference!#REF!,2,0)</f>
        <v>#REF!</v>
      </c>
      <c r="W47" s="8"/>
    </row>
    <row r="48" spans="2:23" s="5" customFormat="1" ht="53.25" thickTop="1" x14ac:dyDescent="0.4">
      <c r="B48" s="55">
        <f ca="1">(INDIRECT("B"&amp;ROW()-2))</f>
        <v>6</v>
      </c>
      <c r="C48" s="56" t="str">
        <f>"SUMMARY "&amp;C35</f>
        <v>SUMMARY CULTURAL ENVIRONMENT</v>
      </c>
      <c r="D48" s="57" t="e">
        <f ca="1">VLOOKUP($L$1+1-RANK(OFFSET(D48,0,$M$1),OFFSET($M48,0,1,1,$L$1)),Reference!#REF!,2)</f>
        <v>#REF!</v>
      </c>
      <c r="E48" s="57" t="e">
        <f ca="1">VLOOKUP($L$1+1-RANK(OFFSET(E48,0,$M$1),OFFSET($M48,0,1,1,$L$1)),Reference!#REF!,2)</f>
        <v>#REF!</v>
      </c>
      <c r="F48" s="57" t="e">
        <f ca="1">VLOOKUP($L$1+1-RANK(OFFSET(F48,0,$M$1),OFFSET($M48,0,1,1,$L$1)),Reference!#REF!,2)</f>
        <v>#REF!</v>
      </c>
      <c r="G48" s="57" t="e">
        <f ca="1">VLOOKUP($L$1+1-RANK(OFFSET(G48,0,$M$1),OFFSET($M48,0,1,1,$L$1)),Reference!#REF!,2)</f>
        <v>#REF!</v>
      </c>
      <c r="H48"/>
      <c r="K48" s="15"/>
      <c r="M48" s="14" t="str">
        <f t="shared" ca="1" si="17"/>
        <v>SUMMARY CULTURAL ENVIRONMENT</v>
      </c>
      <c r="N48" s="31" t="e">
        <f t="shared" ref="N48:V48" ca="1" si="23">SUM(N35:N47)</f>
        <v>#REF!</v>
      </c>
      <c r="O48" s="31" t="e">
        <f t="shared" ca="1" si="23"/>
        <v>#REF!</v>
      </c>
      <c r="P48" s="31" t="e">
        <f t="shared" ca="1" si="23"/>
        <v>#REF!</v>
      </c>
      <c r="Q48" s="31" t="e">
        <f t="shared" ca="1" si="23"/>
        <v>#REF!</v>
      </c>
      <c r="R48" s="31" t="e">
        <f t="shared" ca="1" si="23"/>
        <v>#REF!</v>
      </c>
      <c r="S48" s="31" t="e">
        <f t="shared" ca="1" si="23"/>
        <v>#REF!</v>
      </c>
      <c r="T48" s="31" t="e">
        <f t="shared" ca="1" si="23"/>
        <v>#REF!</v>
      </c>
      <c r="U48" s="31" t="e">
        <f t="shared" ca="1" si="23"/>
        <v>#REF!</v>
      </c>
      <c r="V48" s="31" t="e">
        <f t="shared" ca="1" si="23"/>
        <v>#REF!</v>
      </c>
      <c r="W48" s="11"/>
    </row>
    <row r="49" spans="2:23" x14ac:dyDescent="0.3">
      <c r="K49" s="4"/>
      <c r="M49" s="5"/>
    </row>
    <row r="50" spans="2:23" ht="36" x14ac:dyDescent="0.3">
      <c r="B50" s="5"/>
      <c r="C50" s="9" t="s">
        <v>109</v>
      </c>
      <c r="D50" s="9" t="str">
        <f>D$2</f>
        <v xml:space="preserve">Do Nothing </v>
      </c>
      <c r="E50" s="9" t="str">
        <f>E$2</f>
        <v xml:space="preserve">Repair/Rehabilitation </v>
      </c>
      <c r="F50" s="9" t="str">
        <f>F$2</f>
        <v xml:space="preserve">Replacement </v>
      </c>
      <c r="G50" s="9" t="str">
        <f>G$2</f>
        <v>Abandonment</v>
      </c>
      <c r="K50" s="4"/>
      <c r="M50" s="9" t="str">
        <f t="shared" ref="M50:V52" ca="1" si="24">OFFSET(M50,0,-$M$1,1,1)</f>
        <v>CRITERIA FOR EVALUATING ALTERNATIVES</v>
      </c>
      <c r="N50" s="9" t="str">
        <f t="shared" ca="1" si="24"/>
        <v xml:space="preserve">Do Nothing </v>
      </c>
      <c r="O50" s="9" t="str">
        <f t="shared" ca="1" si="24"/>
        <v xml:space="preserve">Repair/Rehabilitation </v>
      </c>
      <c r="P50" s="9" t="str">
        <f t="shared" ca="1" si="24"/>
        <v xml:space="preserve">Replacement </v>
      </c>
      <c r="Q50" s="9" t="str">
        <f t="shared" ca="1" si="24"/>
        <v>Abandonment</v>
      </c>
      <c r="R50" s="9">
        <f t="shared" ca="1" si="24"/>
        <v>0</v>
      </c>
      <c r="S50" s="9">
        <f t="shared" ca="1" si="24"/>
        <v>0</v>
      </c>
      <c r="T50" s="9">
        <f t="shared" ca="1" si="24"/>
        <v>0</v>
      </c>
      <c r="U50" s="9">
        <f t="shared" ca="1" si="24"/>
        <v>0</v>
      </c>
      <c r="V50" s="9">
        <f t="shared" ca="1" si="24"/>
        <v>0</v>
      </c>
      <c r="W50" s="9"/>
    </row>
    <row r="51" spans="2:23" x14ac:dyDescent="0.25">
      <c r="B51" s="11" t="s">
        <v>67</v>
      </c>
      <c r="C51" s="10" t="s">
        <v>126</v>
      </c>
      <c r="D51" s="12"/>
      <c r="E51" s="12"/>
      <c r="F51" s="12"/>
      <c r="G51" s="13"/>
      <c r="K51" s="4"/>
      <c r="M51" s="10" t="str">
        <f t="shared" ca="1" si="24"/>
        <v>FINANCIAL FACTORS</v>
      </c>
      <c r="N51" s="12">
        <f t="shared" ca="1" si="24"/>
        <v>0</v>
      </c>
      <c r="O51" s="12">
        <f t="shared" ca="1" si="24"/>
        <v>0</v>
      </c>
      <c r="P51" s="12">
        <f t="shared" ca="1" si="24"/>
        <v>0</v>
      </c>
      <c r="Q51" s="12">
        <f t="shared" ca="1" si="24"/>
        <v>0</v>
      </c>
      <c r="R51" s="13">
        <f t="shared" ca="1" si="24"/>
        <v>0</v>
      </c>
      <c r="S51" s="12">
        <f t="shared" ca="1" si="24"/>
        <v>0</v>
      </c>
      <c r="T51" s="12">
        <f t="shared" ca="1" si="24"/>
        <v>0</v>
      </c>
      <c r="U51" s="12">
        <f t="shared" ca="1" si="24"/>
        <v>0</v>
      </c>
      <c r="V51" s="12">
        <f t="shared" ca="1" si="24"/>
        <v>0</v>
      </c>
      <c r="W51" s="13"/>
    </row>
    <row r="52" spans="2:23" ht="18" x14ac:dyDescent="0.25">
      <c r="B52" s="6">
        <f ca="1">(INDIRECT("B"&amp;ROW()-2)+1)</f>
        <v>1</v>
      </c>
      <c r="C52" s="20"/>
      <c r="D52" s="222"/>
      <c r="E52" s="222"/>
      <c r="F52" s="222"/>
      <c r="G52" s="222"/>
      <c r="K52" s="4"/>
      <c r="M52" s="20">
        <f t="shared" ca="1" si="24"/>
        <v>0</v>
      </c>
      <c r="N52" s="222">
        <f t="shared" ca="1" si="24"/>
        <v>0</v>
      </c>
      <c r="O52" s="222">
        <f t="shared" ca="1" si="24"/>
        <v>0</v>
      </c>
      <c r="P52" s="222">
        <f t="shared" ca="1" si="24"/>
        <v>0</v>
      </c>
      <c r="Q52" s="222">
        <f t="shared" ca="1" si="24"/>
        <v>0</v>
      </c>
      <c r="R52" s="222">
        <f t="shared" ca="1" si="24"/>
        <v>0</v>
      </c>
      <c r="S52" s="222">
        <f t="shared" ca="1" si="24"/>
        <v>0</v>
      </c>
      <c r="T52" s="222">
        <f t="shared" ca="1" si="24"/>
        <v>0</v>
      </c>
      <c r="U52" s="222">
        <f t="shared" ca="1" si="24"/>
        <v>0</v>
      </c>
      <c r="V52" s="222">
        <f t="shared" ca="1" si="24"/>
        <v>0</v>
      </c>
      <c r="W52" s="222"/>
    </row>
    <row r="53" spans="2:23" ht="46.5" x14ac:dyDescent="0.25">
      <c r="B53" s="7"/>
      <c r="C53" s="21" t="s">
        <v>27</v>
      </c>
      <c r="D53" s="8" t="s">
        <v>116</v>
      </c>
      <c r="E53" s="8" t="s">
        <v>117</v>
      </c>
      <c r="F53" s="8" t="s">
        <v>122</v>
      </c>
      <c r="G53" s="8" t="s">
        <v>118</v>
      </c>
      <c r="K53" s="4"/>
      <c r="M53" s="21" t="str">
        <f t="shared" ref="M53:M64" ca="1" si="25">OFFSET(M53,0,-$M$1,1,1)</f>
        <v>Rating</v>
      </c>
      <c r="N53" s="8" t="e">
        <f ca="1">VLOOKUP(OFFSET(N53,0,-$M$1,1,1),Reference!#REF!,2,0)</f>
        <v>#REF!</v>
      </c>
      <c r="O53" s="8" t="e">
        <f ca="1">VLOOKUP(OFFSET(O53,0,-$M$1,1,1),Reference!#REF!,2,0)</f>
        <v>#REF!</v>
      </c>
      <c r="P53" s="8" t="e">
        <f ca="1">VLOOKUP(OFFSET(P53,0,-$M$1,1,1),Reference!#REF!,2,0)</f>
        <v>#REF!</v>
      </c>
      <c r="Q53" s="8" t="e">
        <f ca="1">VLOOKUP(OFFSET(Q53,0,-$M$1,1,1),Reference!#REF!,2,0)</f>
        <v>#REF!</v>
      </c>
      <c r="R53" s="8" t="e">
        <f ca="1">VLOOKUP(OFFSET(R53,0,-$M$1,1,1),Reference!#REF!,2,0)</f>
        <v>#REF!</v>
      </c>
      <c r="S53" s="8" t="e">
        <f ca="1">VLOOKUP(OFFSET(S53,0,-$M$1,1,1),Reference!#REF!,2,0)</f>
        <v>#REF!</v>
      </c>
      <c r="T53" s="8" t="e">
        <f ca="1">VLOOKUP(OFFSET(T53,0,-$M$1,1,1),Reference!#REF!,2,0)</f>
        <v>#REF!</v>
      </c>
      <c r="U53" s="8" t="e">
        <f ca="1">VLOOKUP(OFFSET(U53,0,-$M$1,1,1),Reference!#REF!,2,0)</f>
        <v>#REF!</v>
      </c>
      <c r="V53" s="8" t="e">
        <f ca="1">VLOOKUP(OFFSET(V53,0,-$M$1,1,1),Reference!#REF!,2,0)</f>
        <v>#REF!</v>
      </c>
      <c r="W53" s="8"/>
    </row>
    <row r="54" spans="2:23" ht="18" x14ac:dyDescent="0.25">
      <c r="B54" s="6">
        <f ca="1">(INDIRECT("B"&amp;ROW()-2)+1)</f>
        <v>2</v>
      </c>
      <c r="C54" s="20"/>
      <c r="D54" s="222"/>
      <c r="E54" s="222"/>
      <c r="F54" s="222"/>
      <c r="G54" s="222"/>
      <c r="K54" s="4"/>
      <c r="M54" s="20">
        <f t="shared" ca="1" si="25"/>
        <v>0</v>
      </c>
      <c r="N54" s="222">
        <f t="shared" ref="N54:V54" ca="1" si="26">OFFSET(N54,0,-$M$1,1,1)</f>
        <v>0</v>
      </c>
      <c r="O54" s="222">
        <f t="shared" ca="1" si="26"/>
        <v>0</v>
      </c>
      <c r="P54" s="222">
        <f t="shared" ca="1" si="26"/>
        <v>0</v>
      </c>
      <c r="Q54" s="222">
        <f t="shared" ca="1" si="26"/>
        <v>0</v>
      </c>
      <c r="R54" s="222">
        <f t="shared" ca="1" si="26"/>
        <v>0</v>
      </c>
      <c r="S54" s="222">
        <f t="shared" ca="1" si="26"/>
        <v>0</v>
      </c>
      <c r="T54" s="222">
        <f t="shared" ca="1" si="26"/>
        <v>0</v>
      </c>
      <c r="U54" s="222">
        <f t="shared" ca="1" si="26"/>
        <v>0</v>
      </c>
      <c r="V54" s="222">
        <f t="shared" ca="1" si="26"/>
        <v>0</v>
      </c>
      <c r="W54" s="222"/>
    </row>
    <row r="55" spans="2:23" ht="46.5" x14ac:dyDescent="0.25">
      <c r="B55" s="7"/>
      <c r="C55" s="21" t="s">
        <v>27</v>
      </c>
      <c r="D55" s="8" t="s">
        <v>116</v>
      </c>
      <c r="E55" s="8" t="s">
        <v>117</v>
      </c>
      <c r="F55" s="8" t="s">
        <v>122</v>
      </c>
      <c r="G55" s="8" t="s">
        <v>118</v>
      </c>
      <c r="K55" s="4"/>
      <c r="M55" s="21" t="str">
        <f t="shared" ca="1" si="25"/>
        <v>Rating</v>
      </c>
      <c r="N55" s="8" t="e">
        <f ca="1">VLOOKUP(OFFSET(N55,0,-$M$1,1,1),Reference!#REF!,2,0)</f>
        <v>#REF!</v>
      </c>
      <c r="O55" s="8" t="e">
        <f ca="1">VLOOKUP(OFFSET(O55,0,-$M$1,1,1),Reference!#REF!,2,0)</f>
        <v>#REF!</v>
      </c>
      <c r="P55" s="8" t="e">
        <f ca="1">VLOOKUP(OFFSET(P55,0,-$M$1,1,1),Reference!#REF!,2,0)</f>
        <v>#REF!</v>
      </c>
      <c r="Q55" s="8" t="e">
        <f ca="1">VLOOKUP(OFFSET(Q55,0,-$M$1,1,1),Reference!#REF!,2,0)</f>
        <v>#REF!</v>
      </c>
      <c r="R55" s="8" t="e">
        <f ca="1">VLOOKUP(OFFSET(R55,0,-$M$1,1,1),Reference!#REF!,2,0)</f>
        <v>#REF!</v>
      </c>
      <c r="S55" s="8" t="e">
        <f ca="1">VLOOKUP(OFFSET(S55,0,-$M$1,1,1),Reference!#REF!,2,0)</f>
        <v>#REF!</v>
      </c>
      <c r="T55" s="8" t="e">
        <f ca="1">VLOOKUP(OFFSET(T55,0,-$M$1,1,1),Reference!#REF!,2,0)</f>
        <v>#REF!</v>
      </c>
      <c r="U55" s="8" t="e">
        <f ca="1">VLOOKUP(OFFSET(U55,0,-$M$1,1,1),Reference!#REF!,2,0)</f>
        <v>#REF!</v>
      </c>
      <c r="V55" s="8" t="e">
        <f ca="1">VLOOKUP(OFFSET(V55,0,-$M$1,1,1),Reference!#REF!,2,0)</f>
        <v>#REF!</v>
      </c>
      <c r="W55" s="8"/>
    </row>
    <row r="56" spans="2:23" ht="18" x14ac:dyDescent="0.25">
      <c r="B56" s="6">
        <f ca="1">(INDIRECT("B"&amp;ROW()-2)+1)</f>
        <v>3</v>
      </c>
      <c r="C56" s="20"/>
      <c r="D56" s="222"/>
      <c r="E56" s="222"/>
      <c r="F56" s="222"/>
      <c r="G56" s="222"/>
      <c r="K56" s="4"/>
      <c r="M56" s="20">
        <f t="shared" ca="1" si="25"/>
        <v>0</v>
      </c>
      <c r="N56" s="222">
        <f t="shared" ref="N56:V56" ca="1" si="27">OFFSET(N56,0,-$M$1,1,1)</f>
        <v>0</v>
      </c>
      <c r="O56" s="222">
        <f t="shared" ca="1" si="27"/>
        <v>0</v>
      </c>
      <c r="P56" s="222">
        <f t="shared" ca="1" si="27"/>
        <v>0</v>
      </c>
      <c r="Q56" s="222">
        <f t="shared" ca="1" si="27"/>
        <v>0</v>
      </c>
      <c r="R56" s="222">
        <f t="shared" ca="1" si="27"/>
        <v>0</v>
      </c>
      <c r="S56" s="222">
        <f t="shared" ca="1" si="27"/>
        <v>0</v>
      </c>
      <c r="T56" s="222">
        <f t="shared" ca="1" si="27"/>
        <v>0</v>
      </c>
      <c r="U56" s="222">
        <f t="shared" ca="1" si="27"/>
        <v>0</v>
      </c>
      <c r="V56" s="222">
        <f t="shared" ca="1" si="27"/>
        <v>0</v>
      </c>
      <c r="W56" s="222"/>
    </row>
    <row r="57" spans="2:23" ht="46.5" x14ac:dyDescent="0.25">
      <c r="B57" s="7"/>
      <c r="C57" s="21" t="s">
        <v>27</v>
      </c>
      <c r="D57" s="8" t="s">
        <v>116</v>
      </c>
      <c r="E57" s="8" t="s">
        <v>117</v>
      </c>
      <c r="F57" s="8" t="s">
        <v>122</v>
      </c>
      <c r="G57" s="8" t="s">
        <v>118</v>
      </c>
      <c r="K57" s="4"/>
      <c r="M57" s="21" t="str">
        <f t="shared" ca="1" si="25"/>
        <v>Rating</v>
      </c>
      <c r="N57" s="8" t="e">
        <f ca="1">VLOOKUP(OFFSET(N57,0,-$M$1,1,1),Reference!#REF!,2,0)</f>
        <v>#REF!</v>
      </c>
      <c r="O57" s="8" t="e">
        <f ca="1">VLOOKUP(OFFSET(O57,0,-$M$1,1,1),Reference!#REF!,2,0)</f>
        <v>#REF!</v>
      </c>
      <c r="P57" s="8" t="e">
        <f ca="1">VLOOKUP(OFFSET(P57,0,-$M$1,1,1),Reference!#REF!,2,0)</f>
        <v>#REF!</v>
      </c>
      <c r="Q57" s="8" t="e">
        <f ca="1">VLOOKUP(OFFSET(Q57,0,-$M$1,1,1),Reference!#REF!,2,0)</f>
        <v>#REF!</v>
      </c>
      <c r="R57" s="8" t="e">
        <f ca="1">VLOOKUP(OFFSET(R57,0,-$M$1,1,1),Reference!#REF!,2,0)</f>
        <v>#REF!</v>
      </c>
      <c r="S57" s="8" t="e">
        <f ca="1">VLOOKUP(OFFSET(S57,0,-$M$1,1,1),Reference!#REF!,2,0)</f>
        <v>#REF!</v>
      </c>
      <c r="T57" s="8" t="e">
        <f ca="1">VLOOKUP(OFFSET(T57,0,-$M$1,1,1),Reference!#REF!,2,0)</f>
        <v>#REF!</v>
      </c>
      <c r="U57" s="8" t="e">
        <f ca="1">VLOOKUP(OFFSET(U57,0,-$M$1,1,1),Reference!#REF!,2,0)</f>
        <v>#REF!</v>
      </c>
      <c r="V57" s="8" t="e">
        <f ca="1">VLOOKUP(OFFSET(V57,0,-$M$1,1,1),Reference!#REF!,2,0)</f>
        <v>#REF!</v>
      </c>
      <c r="W57" s="8"/>
    </row>
    <row r="58" spans="2:23" ht="18" x14ac:dyDescent="0.25">
      <c r="B58" s="6">
        <f ca="1">(INDIRECT("B"&amp;ROW()-2)+1)</f>
        <v>4</v>
      </c>
      <c r="C58" s="20"/>
      <c r="D58" s="222"/>
      <c r="E58" s="222"/>
      <c r="F58" s="222"/>
      <c r="G58" s="222"/>
      <c r="K58" s="4"/>
      <c r="M58" s="20">
        <f t="shared" ca="1" si="25"/>
        <v>0</v>
      </c>
      <c r="N58" s="222">
        <f t="shared" ref="N58:V58" ca="1" si="28">OFFSET(N58,0,-$M$1,1,1)</f>
        <v>0</v>
      </c>
      <c r="O58" s="222">
        <f t="shared" ca="1" si="28"/>
        <v>0</v>
      </c>
      <c r="P58" s="222">
        <f t="shared" ca="1" si="28"/>
        <v>0</v>
      </c>
      <c r="Q58" s="222">
        <f t="shared" ca="1" si="28"/>
        <v>0</v>
      </c>
      <c r="R58" s="222">
        <f t="shared" ca="1" si="28"/>
        <v>0</v>
      </c>
      <c r="S58" s="222">
        <f t="shared" ca="1" si="28"/>
        <v>0</v>
      </c>
      <c r="T58" s="222">
        <f t="shared" ca="1" si="28"/>
        <v>0</v>
      </c>
      <c r="U58" s="222">
        <f t="shared" ca="1" si="28"/>
        <v>0</v>
      </c>
      <c r="V58" s="222">
        <f t="shared" ca="1" si="28"/>
        <v>0</v>
      </c>
      <c r="W58" s="222"/>
    </row>
    <row r="59" spans="2:23" ht="46.5" x14ac:dyDescent="0.25">
      <c r="B59" s="7"/>
      <c r="C59" s="21" t="s">
        <v>27</v>
      </c>
      <c r="D59" s="8" t="s">
        <v>116</v>
      </c>
      <c r="E59" s="8" t="s">
        <v>117</v>
      </c>
      <c r="F59" s="8" t="s">
        <v>122</v>
      </c>
      <c r="G59" s="8" t="s">
        <v>118</v>
      </c>
      <c r="K59" s="4"/>
      <c r="M59" s="21" t="str">
        <f t="shared" ca="1" si="25"/>
        <v>Rating</v>
      </c>
      <c r="N59" s="8" t="e">
        <f ca="1">VLOOKUP(OFFSET(N59,0,-$M$1,1,1),Reference!#REF!,2,0)</f>
        <v>#REF!</v>
      </c>
      <c r="O59" s="8" t="e">
        <f ca="1">VLOOKUP(OFFSET(O59,0,-$M$1,1,1),Reference!#REF!,2,0)</f>
        <v>#REF!</v>
      </c>
      <c r="P59" s="8" t="e">
        <f ca="1">VLOOKUP(OFFSET(P59,0,-$M$1,1,1),Reference!#REF!,2,0)</f>
        <v>#REF!</v>
      </c>
      <c r="Q59" s="8" t="e">
        <f ca="1">VLOOKUP(OFFSET(Q59,0,-$M$1,1,1),Reference!#REF!,2,0)</f>
        <v>#REF!</v>
      </c>
      <c r="R59" s="8" t="e">
        <f ca="1">VLOOKUP(OFFSET(R59,0,-$M$1,1,1),Reference!#REF!,2,0)</f>
        <v>#REF!</v>
      </c>
      <c r="S59" s="8" t="e">
        <f ca="1">VLOOKUP(OFFSET(S59,0,-$M$1,1,1),Reference!#REF!,2,0)</f>
        <v>#REF!</v>
      </c>
      <c r="T59" s="8" t="e">
        <f ca="1">VLOOKUP(OFFSET(T59,0,-$M$1,1,1),Reference!#REF!,2,0)</f>
        <v>#REF!</v>
      </c>
      <c r="U59" s="8" t="e">
        <f ca="1">VLOOKUP(OFFSET(U59,0,-$M$1,1,1),Reference!#REF!,2,0)</f>
        <v>#REF!</v>
      </c>
      <c r="V59" s="8" t="e">
        <f ca="1">VLOOKUP(OFFSET(V59,0,-$M$1,1,1),Reference!#REF!,2,0)</f>
        <v>#REF!</v>
      </c>
      <c r="W59" s="8"/>
    </row>
    <row r="60" spans="2:23" ht="18" x14ac:dyDescent="0.25">
      <c r="B60" s="6">
        <f ca="1">(INDIRECT("B"&amp;ROW()-2)+1)</f>
        <v>5</v>
      </c>
      <c r="C60" s="20"/>
      <c r="D60" s="222"/>
      <c r="E60" s="222"/>
      <c r="F60" s="222"/>
      <c r="G60" s="222"/>
      <c r="K60" s="4"/>
      <c r="M60" s="20">
        <f t="shared" ca="1" si="25"/>
        <v>0</v>
      </c>
      <c r="N60" s="222">
        <f t="shared" ref="N60:V60" ca="1" si="29">OFFSET(N60,0,-$M$1,1,1)</f>
        <v>0</v>
      </c>
      <c r="O60" s="222">
        <f t="shared" ca="1" si="29"/>
        <v>0</v>
      </c>
      <c r="P60" s="222">
        <f t="shared" ca="1" si="29"/>
        <v>0</v>
      </c>
      <c r="Q60" s="222">
        <f t="shared" ca="1" si="29"/>
        <v>0</v>
      </c>
      <c r="R60" s="222">
        <f t="shared" ca="1" si="29"/>
        <v>0</v>
      </c>
      <c r="S60" s="222">
        <f t="shared" ca="1" si="29"/>
        <v>0</v>
      </c>
      <c r="T60" s="222">
        <f t="shared" ca="1" si="29"/>
        <v>0</v>
      </c>
      <c r="U60" s="222">
        <f t="shared" ca="1" si="29"/>
        <v>0</v>
      </c>
      <c r="V60" s="222">
        <f t="shared" ca="1" si="29"/>
        <v>0</v>
      </c>
      <c r="W60" s="222"/>
    </row>
    <row r="61" spans="2:23" ht="46.5" x14ac:dyDescent="0.25">
      <c r="B61" s="7"/>
      <c r="C61" s="21" t="s">
        <v>27</v>
      </c>
      <c r="D61" s="8" t="s">
        <v>116</v>
      </c>
      <c r="E61" s="8" t="s">
        <v>117</v>
      </c>
      <c r="F61" s="8" t="s">
        <v>122</v>
      </c>
      <c r="G61" s="8" t="s">
        <v>118</v>
      </c>
      <c r="K61" s="4"/>
      <c r="M61" s="21" t="str">
        <f t="shared" ca="1" si="25"/>
        <v>Rating</v>
      </c>
      <c r="N61" s="8" t="e">
        <f ca="1">VLOOKUP(OFFSET(N61,0,-$M$1,1,1),Reference!#REF!,2,0)</f>
        <v>#REF!</v>
      </c>
      <c r="O61" s="8" t="e">
        <f ca="1">VLOOKUP(OFFSET(O61,0,-$M$1,1,1),Reference!#REF!,2,0)</f>
        <v>#REF!</v>
      </c>
      <c r="P61" s="8" t="e">
        <f ca="1">VLOOKUP(OFFSET(P61,0,-$M$1,1,1),Reference!#REF!,2,0)</f>
        <v>#REF!</v>
      </c>
      <c r="Q61" s="8" t="e">
        <f ca="1">VLOOKUP(OFFSET(Q61,0,-$M$1,1,1),Reference!#REF!,2,0)</f>
        <v>#REF!</v>
      </c>
      <c r="R61" s="8" t="e">
        <f ca="1">VLOOKUP(OFFSET(R61,0,-$M$1,1,1),Reference!#REF!,2,0)</f>
        <v>#REF!</v>
      </c>
      <c r="S61" s="8" t="e">
        <f ca="1">VLOOKUP(OFFSET(S61,0,-$M$1,1,1),Reference!#REF!,2,0)</f>
        <v>#REF!</v>
      </c>
      <c r="T61" s="8" t="e">
        <f ca="1">VLOOKUP(OFFSET(T61,0,-$M$1,1,1),Reference!#REF!,2,0)</f>
        <v>#REF!</v>
      </c>
      <c r="U61" s="8" t="e">
        <f ca="1">VLOOKUP(OFFSET(U61,0,-$M$1,1,1),Reference!#REF!,2,0)</f>
        <v>#REF!</v>
      </c>
      <c r="V61" s="8" t="e">
        <f ca="1">VLOOKUP(OFFSET(V61,0,-$M$1,1,1),Reference!#REF!,2,0)</f>
        <v>#REF!</v>
      </c>
      <c r="W61" s="8"/>
    </row>
    <row r="62" spans="2:23" ht="18" x14ac:dyDescent="0.25">
      <c r="B62" s="6">
        <f ca="1">(INDIRECT("B"&amp;ROW()-2)+1)</f>
        <v>6</v>
      </c>
      <c r="C62" s="20"/>
      <c r="D62" s="222"/>
      <c r="E62" s="222"/>
      <c r="F62" s="222"/>
      <c r="G62" s="222"/>
      <c r="K62" s="4"/>
      <c r="M62" s="20">
        <f t="shared" ca="1" si="25"/>
        <v>0</v>
      </c>
      <c r="N62" s="222">
        <f t="shared" ref="N62:V62" ca="1" si="30">OFFSET(N62,0,-$M$1,1,1)</f>
        <v>0</v>
      </c>
      <c r="O62" s="222">
        <f t="shared" ca="1" si="30"/>
        <v>0</v>
      </c>
      <c r="P62" s="222">
        <f t="shared" ca="1" si="30"/>
        <v>0</v>
      </c>
      <c r="Q62" s="222">
        <f t="shared" ca="1" si="30"/>
        <v>0</v>
      </c>
      <c r="R62" s="222">
        <f t="shared" ca="1" si="30"/>
        <v>0</v>
      </c>
      <c r="S62" s="222">
        <f t="shared" ca="1" si="30"/>
        <v>0</v>
      </c>
      <c r="T62" s="222">
        <f t="shared" ca="1" si="30"/>
        <v>0</v>
      </c>
      <c r="U62" s="222">
        <f t="shared" ca="1" si="30"/>
        <v>0</v>
      </c>
      <c r="V62" s="222">
        <f t="shared" ca="1" si="30"/>
        <v>0</v>
      </c>
      <c r="W62" s="222"/>
    </row>
    <row r="63" spans="2:23" ht="47.25" thickBot="1" x14ac:dyDescent="0.3">
      <c r="B63" s="7"/>
      <c r="C63" s="21" t="s">
        <v>27</v>
      </c>
      <c r="D63" s="8" t="s">
        <v>116</v>
      </c>
      <c r="E63" s="8" t="s">
        <v>117</v>
      </c>
      <c r="F63" s="8" t="s">
        <v>122</v>
      </c>
      <c r="G63" s="8" t="s">
        <v>118</v>
      </c>
      <c r="K63" s="4"/>
      <c r="M63" s="21" t="str">
        <f t="shared" ca="1" si="25"/>
        <v>Rating</v>
      </c>
      <c r="N63" s="8" t="e">
        <f ca="1">VLOOKUP(OFFSET(N63,0,-$M$1,1,1),Reference!#REF!,2,0)</f>
        <v>#REF!</v>
      </c>
      <c r="O63" s="8" t="e">
        <f ca="1">VLOOKUP(OFFSET(O63,0,-$M$1,1,1),Reference!#REF!,2,0)</f>
        <v>#REF!</v>
      </c>
      <c r="P63" s="8" t="e">
        <f ca="1">VLOOKUP(OFFSET(P63,0,-$M$1,1,1),Reference!#REF!,2,0)</f>
        <v>#REF!</v>
      </c>
      <c r="Q63" s="8" t="e">
        <f ca="1">VLOOKUP(OFFSET(Q63,0,-$M$1,1,1),Reference!#REF!,2,0)</f>
        <v>#REF!</v>
      </c>
      <c r="R63" s="8" t="e">
        <f ca="1">VLOOKUP(OFFSET(R63,0,-$M$1,1,1),Reference!#REF!,2,0)</f>
        <v>#REF!</v>
      </c>
      <c r="S63" s="8" t="e">
        <f ca="1">VLOOKUP(OFFSET(S63,0,-$M$1,1,1),Reference!#REF!,2,0)</f>
        <v>#REF!</v>
      </c>
      <c r="T63" s="8" t="e">
        <f ca="1">VLOOKUP(OFFSET(T63,0,-$M$1,1,1),Reference!#REF!,2,0)</f>
        <v>#REF!</v>
      </c>
      <c r="U63" s="8" t="e">
        <f ca="1">VLOOKUP(OFFSET(U63,0,-$M$1,1,1),Reference!#REF!,2,0)</f>
        <v>#REF!</v>
      </c>
      <c r="V63" s="8" t="e">
        <f ca="1">VLOOKUP(OFFSET(V63,0,-$M$1,1,1),Reference!#REF!,2,0)</f>
        <v>#REF!</v>
      </c>
      <c r="W63" s="8"/>
    </row>
    <row r="64" spans="2:23" s="5" customFormat="1" ht="53.25" thickTop="1" x14ac:dyDescent="0.4">
      <c r="B64" s="55">
        <f ca="1">(INDIRECT("B"&amp;ROW()-2))</f>
        <v>6</v>
      </c>
      <c r="C64" s="56" t="str">
        <f>"SUMMARY "&amp;C51</f>
        <v>SUMMARY FINANCIAL FACTORS</v>
      </c>
      <c r="D64" s="57" t="e">
        <f ca="1">VLOOKUP($L$1+1-RANK(OFFSET(D64,0,$M$1),OFFSET($M64,0,1,1,$L$1)),Reference!#REF!,2)</f>
        <v>#REF!</v>
      </c>
      <c r="E64" s="57" t="e">
        <f ca="1">VLOOKUP($L$1+1-RANK(OFFSET(E64,0,$M$1),OFFSET($M64,0,1,1,$L$1)),Reference!#REF!,2)</f>
        <v>#REF!</v>
      </c>
      <c r="F64" s="57" t="e">
        <f ca="1">VLOOKUP($L$1+1-RANK(OFFSET(F64,0,$M$1),OFFSET($M64,0,1,1,$L$1)),Reference!#REF!,2)</f>
        <v>#REF!</v>
      </c>
      <c r="G64" s="57" t="e">
        <f ca="1">VLOOKUP($L$1+1-RANK(OFFSET(G64,0,$M$1),OFFSET($M64,0,1,1,$L$1)),Reference!#REF!,2)</f>
        <v>#REF!</v>
      </c>
      <c r="H64"/>
      <c r="K64" s="15"/>
      <c r="M64" s="14" t="str">
        <f t="shared" ca="1" si="25"/>
        <v>SUMMARY FINANCIAL FACTORS</v>
      </c>
      <c r="N64" s="31" t="e">
        <f t="shared" ref="N64:V64" ca="1" si="31">SUM(N51:N63)</f>
        <v>#REF!</v>
      </c>
      <c r="O64" s="31" t="e">
        <f t="shared" ca="1" si="31"/>
        <v>#REF!</v>
      </c>
      <c r="P64" s="31" t="e">
        <f t="shared" ca="1" si="31"/>
        <v>#REF!</v>
      </c>
      <c r="Q64" s="31" t="e">
        <f t="shared" ca="1" si="31"/>
        <v>#REF!</v>
      </c>
      <c r="R64" s="31" t="e">
        <f t="shared" ca="1" si="31"/>
        <v>#REF!</v>
      </c>
      <c r="S64" s="31" t="e">
        <f t="shared" ca="1" si="31"/>
        <v>#REF!</v>
      </c>
      <c r="T64" s="31" t="e">
        <f t="shared" ca="1" si="31"/>
        <v>#REF!</v>
      </c>
      <c r="U64" s="31" t="e">
        <f t="shared" ca="1" si="31"/>
        <v>#REF!</v>
      </c>
      <c r="V64" s="31" t="e">
        <f t="shared" ca="1" si="31"/>
        <v>#REF!</v>
      </c>
      <c r="W64" s="11"/>
    </row>
    <row r="65" spans="2:23" x14ac:dyDescent="0.3">
      <c r="K65" s="4"/>
      <c r="M65" s="5"/>
    </row>
    <row r="66" spans="2:23" ht="36" x14ac:dyDescent="0.3">
      <c r="B66" s="5"/>
      <c r="C66" s="9" t="s">
        <v>109</v>
      </c>
      <c r="D66" s="9" t="str">
        <f>D$2</f>
        <v xml:space="preserve">Do Nothing </v>
      </c>
      <c r="E66" s="9" t="str">
        <f>E$2</f>
        <v xml:space="preserve">Repair/Rehabilitation </v>
      </c>
      <c r="F66" s="9" t="str">
        <f>F$2</f>
        <v xml:space="preserve">Replacement </v>
      </c>
      <c r="G66" s="9" t="str">
        <f>G$2</f>
        <v>Abandonment</v>
      </c>
      <c r="K66" s="4"/>
      <c r="M66" s="9" t="str">
        <f t="shared" ref="M66:V68" ca="1" si="32">OFFSET(M66,0,-$M$1,1,1)</f>
        <v>CRITERIA FOR EVALUATING ALTERNATIVES</v>
      </c>
      <c r="N66" s="9" t="str">
        <f t="shared" ca="1" si="32"/>
        <v xml:space="preserve">Do Nothing </v>
      </c>
      <c r="O66" s="9" t="str">
        <f t="shared" ca="1" si="32"/>
        <v xml:space="preserve">Repair/Rehabilitation </v>
      </c>
      <c r="P66" s="9" t="str">
        <f t="shared" ca="1" si="32"/>
        <v xml:space="preserve">Replacement </v>
      </c>
      <c r="Q66" s="9" t="str">
        <f t="shared" ca="1" si="32"/>
        <v>Abandonment</v>
      </c>
      <c r="R66" s="9">
        <f t="shared" ca="1" si="32"/>
        <v>0</v>
      </c>
      <c r="S66" s="9">
        <f t="shared" ca="1" si="32"/>
        <v>0</v>
      </c>
      <c r="T66" s="9">
        <f t="shared" ca="1" si="32"/>
        <v>0</v>
      </c>
      <c r="U66" s="9">
        <f t="shared" ca="1" si="32"/>
        <v>0</v>
      </c>
      <c r="V66" s="9">
        <f t="shared" ca="1" si="32"/>
        <v>0</v>
      </c>
      <c r="W66" s="9"/>
    </row>
    <row r="67" spans="2:23" x14ac:dyDescent="0.25">
      <c r="B67" s="11" t="s">
        <v>84</v>
      </c>
      <c r="C67" s="10" t="s">
        <v>127</v>
      </c>
      <c r="D67" s="12"/>
      <c r="E67" s="12"/>
      <c r="F67" s="12"/>
      <c r="G67" s="13"/>
      <c r="K67" s="4"/>
      <c r="M67" s="10" t="str">
        <f t="shared" ca="1" si="32"/>
        <v>TECHNICAL FACTORS</v>
      </c>
      <c r="N67" s="12">
        <f t="shared" ca="1" si="32"/>
        <v>0</v>
      </c>
      <c r="O67" s="12">
        <f t="shared" ca="1" si="32"/>
        <v>0</v>
      </c>
      <c r="P67" s="12">
        <f t="shared" ca="1" si="32"/>
        <v>0</v>
      </c>
      <c r="Q67" s="12">
        <f t="shared" ca="1" si="32"/>
        <v>0</v>
      </c>
      <c r="R67" s="13">
        <f t="shared" ca="1" si="32"/>
        <v>0</v>
      </c>
      <c r="S67" s="12">
        <f t="shared" ca="1" si="32"/>
        <v>0</v>
      </c>
      <c r="T67" s="12">
        <f t="shared" ca="1" si="32"/>
        <v>0</v>
      </c>
      <c r="U67" s="12">
        <f t="shared" ca="1" si="32"/>
        <v>0</v>
      </c>
      <c r="V67" s="12">
        <f t="shared" ca="1" si="32"/>
        <v>0</v>
      </c>
      <c r="W67" s="13"/>
    </row>
    <row r="68" spans="2:23" ht="18" x14ac:dyDescent="0.25">
      <c r="B68" s="6">
        <f ca="1">(INDIRECT("B"&amp;ROW()-2)+1)</f>
        <v>1</v>
      </c>
      <c r="C68" s="20" t="s">
        <v>128</v>
      </c>
      <c r="D68" s="222"/>
      <c r="E68" s="222"/>
      <c r="F68" s="222"/>
      <c r="G68" s="222"/>
      <c r="K68" s="4"/>
      <c r="M68" s="20" t="str">
        <f t="shared" ca="1" si="32"/>
        <v>Lifecycle Costs</v>
      </c>
      <c r="N68" s="222">
        <f t="shared" ca="1" si="32"/>
        <v>0</v>
      </c>
      <c r="O68" s="222">
        <f t="shared" ca="1" si="32"/>
        <v>0</v>
      </c>
      <c r="P68" s="222">
        <f t="shared" ca="1" si="32"/>
        <v>0</v>
      </c>
      <c r="Q68" s="222">
        <f t="shared" ca="1" si="32"/>
        <v>0</v>
      </c>
      <c r="R68" s="222">
        <f t="shared" ca="1" si="32"/>
        <v>0</v>
      </c>
      <c r="S68" s="222">
        <f t="shared" ca="1" si="32"/>
        <v>0</v>
      </c>
      <c r="T68" s="222">
        <f t="shared" ca="1" si="32"/>
        <v>0</v>
      </c>
      <c r="U68" s="222">
        <f t="shared" ca="1" si="32"/>
        <v>0</v>
      </c>
      <c r="V68" s="222">
        <f t="shared" ca="1" si="32"/>
        <v>0</v>
      </c>
      <c r="W68" s="222"/>
    </row>
    <row r="69" spans="2:23" ht="46.5" x14ac:dyDescent="0.25">
      <c r="B69" s="7"/>
      <c r="C69" s="21" t="s">
        <v>27</v>
      </c>
      <c r="D69" s="8" t="s">
        <v>116</v>
      </c>
      <c r="E69" s="8" t="s">
        <v>117</v>
      </c>
      <c r="F69" s="8" t="s">
        <v>122</v>
      </c>
      <c r="G69" s="8" t="s">
        <v>122</v>
      </c>
      <c r="K69" s="4"/>
      <c r="M69" s="21" t="str">
        <f t="shared" ref="M69:M80" ca="1" si="33">OFFSET(M69,0,-$M$1,1,1)</f>
        <v>Rating</v>
      </c>
      <c r="N69" s="8" t="e">
        <f ca="1">VLOOKUP(OFFSET(N69,0,-$M$1,1,1),Reference!#REF!,2,0)</f>
        <v>#REF!</v>
      </c>
      <c r="O69" s="8" t="e">
        <f ca="1">VLOOKUP(OFFSET(O69,0,-$M$1,1,1),Reference!#REF!,2,0)</f>
        <v>#REF!</v>
      </c>
      <c r="P69" s="8" t="e">
        <f ca="1">VLOOKUP(OFFSET(P69,0,-$M$1,1,1),Reference!#REF!,2,0)</f>
        <v>#REF!</v>
      </c>
      <c r="Q69" s="8" t="e">
        <f ca="1">VLOOKUP(OFFSET(Q69,0,-$M$1,1,1),Reference!#REF!,2,0)</f>
        <v>#REF!</v>
      </c>
      <c r="R69" s="8" t="e">
        <f ca="1">VLOOKUP(OFFSET(R69,0,-$M$1,1,1),Reference!#REF!,2,0)</f>
        <v>#REF!</v>
      </c>
      <c r="S69" s="8" t="e">
        <f ca="1">VLOOKUP(OFFSET(S69,0,-$M$1,1,1),Reference!#REF!,2,0)</f>
        <v>#REF!</v>
      </c>
      <c r="T69" s="8" t="e">
        <f ca="1">VLOOKUP(OFFSET(T69,0,-$M$1,1,1),Reference!#REF!,2,0)</f>
        <v>#REF!</v>
      </c>
      <c r="U69" s="8" t="e">
        <f ca="1">VLOOKUP(OFFSET(U69,0,-$M$1,1,1),Reference!#REF!,2,0)</f>
        <v>#REF!</v>
      </c>
      <c r="V69" s="8" t="e">
        <f ca="1">VLOOKUP(OFFSET(V69,0,-$M$1,1,1),Reference!#REF!,2,0)</f>
        <v>#REF!</v>
      </c>
      <c r="W69" s="8"/>
    </row>
    <row r="70" spans="2:23" ht="18" x14ac:dyDescent="0.25">
      <c r="B70" s="6">
        <f ca="1">(INDIRECT("B"&amp;ROW()-2)+1)</f>
        <v>2</v>
      </c>
      <c r="C70" s="20"/>
      <c r="D70" s="222"/>
      <c r="E70" s="222"/>
      <c r="F70" s="222"/>
      <c r="G70" s="222"/>
      <c r="K70" s="4"/>
      <c r="M70" s="20">
        <f t="shared" ca="1" si="33"/>
        <v>0</v>
      </c>
      <c r="N70" s="222">
        <f t="shared" ref="N70:V70" ca="1" si="34">OFFSET(N70,0,-$M$1,1,1)</f>
        <v>0</v>
      </c>
      <c r="O70" s="222">
        <f t="shared" ca="1" si="34"/>
        <v>0</v>
      </c>
      <c r="P70" s="222">
        <f t="shared" ca="1" si="34"/>
        <v>0</v>
      </c>
      <c r="Q70" s="222">
        <f t="shared" ca="1" si="34"/>
        <v>0</v>
      </c>
      <c r="R70" s="222">
        <f t="shared" ca="1" si="34"/>
        <v>0</v>
      </c>
      <c r="S70" s="222">
        <f t="shared" ca="1" si="34"/>
        <v>0</v>
      </c>
      <c r="T70" s="222">
        <f t="shared" ca="1" si="34"/>
        <v>0</v>
      </c>
      <c r="U70" s="222">
        <f t="shared" ca="1" si="34"/>
        <v>0</v>
      </c>
      <c r="V70" s="222">
        <f t="shared" ca="1" si="34"/>
        <v>0</v>
      </c>
      <c r="W70" s="222"/>
    </row>
    <row r="71" spans="2:23" ht="46.5" x14ac:dyDescent="0.25">
      <c r="B71" s="7"/>
      <c r="C71" s="21" t="s">
        <v>27</v>
      </c>
      <c r="D71" s="8" t="s">
        <v>116</v>
      </c>
      <c r="E71" s="8" t="s">
        <v>117</v>
      </c>
      <c r="F71" s="8" t="s">
        <v>122</v>
      </c>
      <c r="G71" s="8" t="s">
        <v>122</v>
      </c>
      <c r="K71" s="4"/>
      <c r="M71" s="21" t="str">
        <f t="shared" ca="1" si="33"/>
        <v>Rating</v>
      </c>
      <c r="N71" s="8" t="e">
        <f ca="1">VLOOKUP(OFFSET(N71,0,-$M$1,1,1),Reference!#REF!,2,0)</f>
        <v>#REF!</v>
      </c>
      <c r="O71" s="8" t="e">
        <f ca="1">VLOOKUP(OFFSET(O71,0,-$M$1,1,1),Reference!#REF!,2,0)</f>
        <v>#REF!</v>
      </c>
      <c r="P71" s="8" t="e">
        <f ca="1">VLOOKUP(OFFSET(P71,0,-$M$1,1,1),Reference!#REF!,2,0)</f>
        <v>#REF!</v>
      </c>
      <c r="Q71" s="8" t="e">
        <f ca="1">VLOOKUP(OFFSET(Q71,0,-$M$1,1,1),Reference!#REF!,2,0)</f>
        <v>#REF!</v>
      </c>
      <c r="R71" s="8" t="e">
        <f ca="1">VLOOKUP(OFFSET(R71,0,-$M$1,1,1),Reference!#REF!,2,0)</f>
        <v>#REF!</v>
      </c>
      <c r="S71" s="8" t="e">
        <f ca="1">VLOOKUP(OFFSET(S71,0,-$M$1,1,1),Reference!#REF!,2,0)</f>
        <v>#REF!</v>
      </c>
      <c r="T71" s="8" t="e">
        <f ca="1">VLOOKUP(OFFSET(T71,0,-$M$1,1,1),Reference!#REF!,2,0)</f>
        <v>#REF!</v>
      </c>
      <c r="U71" s="8" t="e">
        <f ca="1">VLOOKUP(OFFSET(U71,0,-$M$1,1,1),Reference!#REF!,2,0)</f>
        <v>#REF!</v>
      </c>
      <c r="V71" s="8" t="e">
        <f ca="1">VLOOKUP(OFFSET(V71,0,-$M$1,1,1),Reference!#REF!,2,0)</f>
        <v>#REF!</v>
      </c>
      <c r="W71" s="8"/>
    </row>
    <row r="72" spans="2:23" ht="18" x14ac:dyDescent="0.25">
      <c r="B72" s="6">
        <f ca="1">(INDIRECT("B"&amp;ROW()-2)+1)</f>
        <v>3</v>
      </c>
      <c r="C72" s="20"/>
      <c r="D72" s="222"/>
      <c r="E72" s="222"/>
      <c r="F72" s="222"/>
      <c r="G72" s="222"/>
      <c r="K72" s="4"/>
      <c r="M72" s="20">
        <f t="shared" ca="1" si="33"/>
        <v>0</v>
      </c>
      <c r="N72" s="222">
        <f t="shared" ref="N72:V72" ca="1" si="35">OFFSET(N72,0,-$M$1,1,1)</f>
        <v>0</v>
      </c>
      <c r="O72" s="222">
        <f t="shared" ca="1" si="35"/>
        <v>0</v>
      </c>
      <c r="P72" s="222">
        <f t="shared" ca="1" si="35"/>
        <v>0</v>
      </c>
      <c r="Q72" s="222">
        <f t="shared" ca="1" si="35"/>
        <v>0</v>
      </c>
      <c r="R72" s="222">
        <f t="shared" ca="1" si="35"/>
        <v>0</v>
      </c>
      <c r="S72" s="222">
        <f t="shared" ca="1" si="35"/>
        <v>0</v>
      </c>
      <c r="T72" s="222">
        <f t="shared" ca="1" si="35"/>
        <v>0</v>
      </c>
      <c r="U72" s="222">
        <f t="shared" ca="1" si="35"/>
        <v>0</v>
      </c>
      <c r="V72" s="222">
        <f t="shared" ca="1" si="35"/>
        <v>0</v>
      </c>
      <c r="W72" s="222"/>
    </row>
    <row r="73" spans="2:23" ht="46.5" x14ac:dyDescent="0.25">
      <c r="B73" s="7"/>
      <c r="C73" s="21" t="s">
        <v>27</v>
      </c>
      <c r="D73" s="8" t="s">
        <v>116</v>
      </c>
      <c r="E73" s="8" t="s">
        <v>117</v>
      </c>
      <c r="F73" s="8" t="s">
        <v>122</v>
      </c>
      <c r="G73" s="8" t="s">
        <v>122</v>
      </c>
      <c r="K73" s="4"/>
      <c r="M73" s="21" t="str">
        <f t="shared" ca="1" si="33"/>
        <v>Rating</v>
      </c>
      <c r="N73" s="8" t="e">
        <f ca="1">VLOOKUP(OFFSET(N73,0,-$M$1,1,1),Reference!#REF!,2,0)</f>
        <v>#REF!</v>
      </c>
      <c r="O73" s="8" t="e">
        <f ca="1">VLOOKUP(OFFSET(O73,0,-$M$1,1,1),Reference!#REF!,2,0)</f>
        <v>#REF!</v>
      </c>
      <c r="P73" s="8" t="e">
        <f ca="1">VLOOKUP(OFFSET(P73,0,-$M$1,1,1),Reference!#REF!,2,0)</f>
        <v>#REF!</v>
      </c>
      <c r="Q73" s="8" t="e">
        <f ca="1">VLOOKUP(OFFSET(Q73,0,-$M$1,1,1),Reference!#REF!,2,0)</f>
        <v>#REF!</v>
      </c>
      <c r="R73" s="8" t="e">
        <f ca="1">VLOOKUP(OFFSET(R73,0,-$M$1,1,1),Reference!#REF!,2,0)</f>
        <v>#REF!</v>
      </c>
      <c r="S73" s="8" t="e">
        <f ca="1">VLOOKUP(OFFSET(S73,0,-$M$1,1,1),Reference!#REF!,2,0)</f>
        <v>#REF!</v>
      </c>
      <c r="T73" s="8" t="e">
        <f ca="1">VLOOKUP(OFFSET(T73,0,-$M$1,1,1),Reference!#REF!,2,0)</f>
        <v>#REF!</v>
      </c>
      <c r="U73" s="8" t="e">
        <f ca="1">VLOOKUP(OFFSET(U73,0,-$M$1,1,1),Reference!#REF!,2,0)</f>
        <v>#REF!</v>
      </c>
      <c r="V73" s="8" t="e">
        <f ca="1">VLOOKUP(OFFSET(V73,0,-$M$1,1,1),Reference!#REF!,2,0)</f>
        <v>#REF!</v>
      </c>
      <c r="W73" s="8"/>
    </row>
    <row r="74" spans="2:23" ht="18" x14ac:dyDescent="0.25">
      <c r="B74" s="6">
        <f ca="1">(INDIRECT("B"&amp;ROW()-2)+1)</f>
        <v>4</v>
      </c>
      <c r="C74" s="20"/>
      <c r="D74" s="222"/>
      <c r="E74" s="222"/>
      <c r="F74" s="222"/>
      <c r="G74" s="222"/>
      <c r="K74" s="4"/>
      <c r="M74" s="20">
        <f t="shared" ca="1" si="33"/>
        <v>0</v>
      </c>
      <c r="N74" s="222">
        <f t="shared" ref="N74:V74" ca="1" si="36">OFFSET(N74,0,-$M$1,1,1)</f>
        <v>0</v>
      </c>
      <c r="O74" s="222">
        <f t="shared" ca="1" si="36"/>
        <v>0</v>
      </c>
      <c r="P74" s="222">
        <f t="shared" ca="1" si="36"/>
        <v>0</v>
      </c>
      <c r="Q74" s="222">
        <f t="shared" ca="1" si="36"/>
        <v>0</v>
      </c>
      <c r="R74" s="222">
        <f t="shared" ca="1" si="36"/>
        <v>0</v>
      </c>
      <c r="S74" s="222">
        <f t="shared" ca="1" si="36"/>
        <v>0</v>
      </c>
      <c r="T74" s="222">
        <f t="shared" ca="1" si="36"/>
        <v>0</v>
      </c>
      <c r="U74" s="222">
        <f t="shared" ca="1" si="36"/>
        <v>0</v>
      </c>
      <c r="V74" s="222">
        <f t="shared" ca="1" si="36"/>
        <v>0</v>
      </c>
      <c r="W74" s="222"/>
    </row>
    <row r="75" spans="2:23" ht="46.5" x14ac:dyDescent="0.25">
      <c r="B75" s="7"/>
      <c r="C75" s="21" t="s">
        <v>27</v>
      </c>
      <c r="D75" s="8" t="s">
        <v>116</v>
      </c>
      <c r="E75" s="8" t="s">
        <v>117</v>
      </c>
      <c r="F75" s="8" t="s">
        <v>122</v>
      </c>
      <c r="G75" s="8" t="s">
        <v>122</v>
      </c>
      <c r="K75" s="4"/>
      <c r="M75" s="21" t="str">
        <f t="shared" ca="1" si="33"/>
        <v>Rating</v>
      </c>
      <c r="N75" s="8" t="e">
        <f ca="1">VLOOKUP(OFFSET(N75,0,-$M$1,1,1),Reference!#REF!,2,0)</f>
        <v>#REF!</v>
      </c>
      <c r="O75" s="8" t="e">
        <f ca="1">VLOOKUP(OFFSET(O75,0,-$M$1,1,1),Reference!#REF!,2,0)</f>
        <v>#REF!</v>
      </c>
      <c r="P75" s="8" t="e">
        <f ca="1">VLOOKUP(OFFSET(P75,0,-$M$1,1,1),Reference!#REF!,2,0)</f>
        <v>#REF!</v>
      </c>
      <c r="Q75" s="8" t="e">
        <f ca="1">VLOOKUP(OFFSET(Q75,0,-$M$1,1,1),Reference!#REF!,2,0)</f>
        <v>#REF!</v>
      </c>
      <c r="R75" s="8" t="e">
        <f ca="1">VLOOKUP(OFFSET(R75,0,-$M$1,1,1),Reference!#REF!,2,0)</f>
        <v>#REF!</v>
      </c>
      <c r="S75" s="8" t="e">
        <f ca="1">VLOOKUP(OFFSET(S75,0,-$M$1,1,1),Reference!#REF!,2,0)</f>
        <v>#REF!</v>
      </c>
      <c r="T75" s="8" t="e">
        <f ca="1">VLOOKUP(OFFSET(T75,0,-$M$1,1,1),Reference!#REF!,2,0)</f>
        <v>#REF!</v>
      </c>
      <c r="U75" s="8" t="e">
        <f ca="1">VLOOKUP(OFFSET(U75,0,-$M$1,1,1),Reference!#REF!,2,0)</f>
        <v>#REF!</v>
      </c>
      <c r="V75" s="8" t="e">
        <f ca="1">VLOOKUP(OFFSET(V75,0,-$M$1,1,1),Reference!#REF!,2,0)</f>
        <v>#REF!</v>
      </c>
      <c r="W75" s="8"/>
    </row>
    <row r="76" spans="2:23" ht="18" x14ac:dyDescent="0.25">
      <c r="B76" s="6">
        <f ca="1">(INDIRECT("B"&amp;ROW()-2)+1)</f>
        <v>5</v>
      </c>
      <c r="C76" s="20"/>
      <c r="D76" s="222"/>
      <c r="E76" s="222"/>
      <c r="F76" s="222"/>
      <c r="G76" s="222"/>
      <c r="K76" s="4"/>
      <c r="M76" s="20">
        <f t="shared" ca="1" si="33"/>
        <v>0</v>
      </c>
      <c r="N76" s="222">
        <f t="shared" ref="N76:V76" ca="1" si="37">OFFSET(N76,0,-$M$1,1,1)</f>
        <v>0</v>
      </c>
      <c r="O76" s="222">
        <f t="shared" ca="1" si="37"/>
        <v>0</v>
      </c>
      <c r="P76" s="222">
        <f t="shared" ca="1" si="37"/>
        <v>0</v>
      </c>
      <c r="Q76" s="222">
        <f t="shared" ca="1" si="37"/>
        <v>0</v>
      </c>
      <c r="R76" s="222">
        <f t="shared" ca="1" si="37"/>
        <v>0</v>
      </c>
      <c r="S76" s="222">
        <f t="shared" ca="1" si="37"/>
        <v>0</v>
      </c>
      <c r="T76" s="222">
        <f t="shared" ca="1" si="37"/>
        <v>0</v>
      </c>
      <c r="U76" s="222">
        <f t="shared" ca="1" si="37"/>
        <v>0</v>
      </c>
      <c r="V76" s="222">
        <f t="shared" ca="1" si="37"/>
        <v>0</v>
      </c>
      <c r="W76" s="222"/>
    </row>
    <row r="77" spans="2:23" ht="46.5" x14ac:dyDescent="0.25">
      <c r="B77" s="7"/>
      <c r="C77" s="21" t="s">
        <v>27</v>
      </c>
      <c r="D77" s="8" t="s">
        <v>116</v>
      </c>
      <c r="E77" s="8" t="s">
        <v>117</v>
      </c>
      <c r="F77" s="8" t="s">
        <v>122</v>
      </c>
      <c r="G77" s="8" t="s">
        <v>122</v>
      </c>
      <c r="K77" s="4"/>
      <c r="M77" s="21" t="str">
        <f t="shared" ca="1" si="33"/>
        <v>Rating</v>
      </c>
      <c r="N77" s="8" t="e">
        <f ca="1">VLOOKUP(OFFSET(N77,0,-$M$1,1,1),Reference!#REF!,2,0)</f>
        <v>#REF!</v>
      </c>
      <c r="O77" s="8" t="e">
        <f ca="1">VLOOKUP(OFFSET(O77,0,-$M$1,1,1),Reference!#REF!,2,0)</f>
        <v>#REF!</v>
      </c>
      <c r="P77" s="8" t="e">
        <f ca="1">VLOOKUP(OFFSET(P77,0,-$M$1,1,1),Reference!#REF!,2,0)</f>
        <v>#REF!</v>
      </c>
      <c r="Q77" s="8" t="e">
        <f ca="1">VLOOKUP(OFFSET(Q77,0,-$M$1,1,1),Reference!#REF!,2,0)</f>
        <v>#REF!</v>
      </c>
      <c r="R77" s="8" t="e">
        <f ca="1">VLOOKUP(OFFSET(R77,0,-$M$1,1,1),Reference!#REF!,2,0)</f>
        <v>#REF!</v>
      </c>
      <c r="S77" s="8" t="e">
        <f ca="1">VLOOKUP(OFFSET(S77,0,-$M$1,1,1),Reference!#REF!,2,0)</f>
        <v>#REF!</v>
      </c>
      <c r="T77" s="8" t="e">
        <f ca="1">VLOOKUP(OFFSET(T77,0,-$M$1,1,1),Reference!#REF!,2,0)</f>
        <v>#REF!</v>
      </c>
      <c r="U77" s="8" t="e">
        <f ca="1">VLOOKUP(OFFSET(U77,0,-$M$1,1,1),Reference!#REF!,2,0)</f>
        <v>#REF!</v>
      </c>
      <c r="V77" s="8" t="e">
        <f ca="1">VLOOKUP(OFFSET(V77,0,-$M$1,1,1),Reference!#REF!,2,0)</f>
        <v>#REF!</v>
      </c>
      <c r="W77" s="8"/>
    </row>
    <row r="78" spans="2:23" ht="18" x14ac:dyDescent="0.25">
      <c r="B78" s="6">
        <f ca="1">(INDIRECT("B"&amp;ROW()-2)+1)</f>
        <v>6</v>
      </c>
      <c r="C78" s="20"/>
      <c r="D78" s="222"/>
      <c r="E78" s="222"/>
      <c r="F78" s="222"/>
      <c r="G78" s="222"/>
      <c r="K78" s="4"/>
      <c r="M78" s="20">
        <f t="shared" ca="1" si="33"/>
        <v>0</v>
      </c>
      <c r="N78" s="222">
        <f t="shared" ref="N78:V78" ca="1" si="38">OFFSET(N78,0,-$M$1,1,1)</f>
        <v>0</v>
      </c>
      <c r="O78" s="222">
        <f t="shared" ca="1" si="38"/>
        <v>0</v>
      </c>
      <c r="P78" s="222">
        <f t="shared" ca="1" si="38"/>
        <v>0</v>
      </c>
      <c r="Q78" s="222">
        <f t="shared" ca="1" si="38"/>
        <v>0</v>
      </c>
      <c r="R78" s="222">
        <f t="shared" ca="1" si="38"/>
        <v>0</v>
      </c>
      <c r="S78" s="222">
        <f t="shared" ca="1" si="38"/>
        <v>0</v>
      </c>
      <c r="T78" s="222">
        <f t="shared" ca="1" si="38"/>
        <v>0</v>
      </c>
      <c r="U78" s="222">
        <f t="shared" ca="1" si="38"/>
        <v>0</v>
      </c>
      <c r="V78" s="222">
        <f t="shared" ca="1" si="38"/>
        <v>0</v>
      </c>
      <c r="W78" s="222"/>
    </row>
    <row r="79" spans="2:23" ht="47.25" thickBot="1" x14ac:dyDescent="0.3">
      <c r="B79" s="7"/>
      <c r="C79" s="21" t="s">
        <v>27</v>
      </c>
      <c r="D79" s="8" t="s">
        <v>116</v>
      </c>
      <c r="E79" s="8" t="s">
        <v>117</v>
      </c>
      <c r="F79" s="8" t="s">
        <v>122</v>
      </c>
      <c r="G79" s="8" t="s">
        <v>122</v>
      </c>
      <c r="K79" s="4"/>
      <c r="M79" s="21" t="str">
        <f t="shared" ca="1" si="33"/>
        <v>Rating</v>
      </c>
      <c r="N79" s="8" t="e">
        <f ca="1">VLOOKUP(OFFSET(N79,0,-$M$1,1,1),Reference!#REF!,2,0)</f>
        <v>#REF!</v>
      </c>
      <c r="O79" s="8" t="e">
        <f ca="1">VLOOKUP(OFFSET(O79,0,-$M$1,1,1),Reference!#REF!,2,0)</f>
        <v>#REF!</v>
      </c>
      <c r="P79" s="8" t="e">
        <f ca="1">VLOOKUP(OFFSET(P79,0,-$M$1,1,1),Reference!#REF!,2,0)</f>
        <v>#REF!</v>
      </c>
      <c r="Q79" s="8" t="e">
        <f ca="1">VLOOKUP(OFFSET(Q79,0,-$M$1,1,1),Reference!#REF!,2,0)</f>
        <v>#REF!</v>
      </c>
      <c r="R79" s="8" t="e">
        <f ca="1">VLOOKUP(OFFSET(R79,0,-$M$1,1,1),Reference!#REF!,2,0)</f>
        <v>#REF!</v>
      </c>
      <c r="S79" s="8" t="e">
        <f ca="1">VLOOKUP(OFFSET(S79,0,-$M$1,1,1),Reference!#REF!,2,0)</f>
        <v>#REF!</v>
      </c>
      <c r="T79" s="8" t="e">
        <f ca="1">VLOOKUP(OFFSET(T79,0,-$M$1,1,1),Reference!#REF!,2,0)</f>
        <v>#REF!</v>
      </c>
      <c r="U79" s="8" t="e">
        <f ca="1">VLOOKUP(OFFSET(U79,0,-$M$1,1,1),Reference!#REF!,2,0)</f>
        <v>#REF!</v>
      </c>
      <c r="V79" s="8" t="e">
        <f ca="1">VLOOKUP(OFFSET(V79,0,-$M$1,1,1),Reference!#REF!,2,0)</f>
        <v>#REF!</v>
      </c>
      <c r="W79" s="8"/>
    </row>
    <row r="80" spans="2:23" s="5" customFormat="1" ht="53.25" thickTop="1" x14ac:dyDescent="0.4">
      <c r="B80" s="55">
        <f ca="1">(INDIRECT("B"&amp;ROW()-2))</f>
        <v>6</v>
      </c>
      <c r="C80" s="56" t="str">
        <f>"SUMMARY "&amp;C67</f>
        <v>SUMMARY TECHNICAL FACTORS</v>
      </c>
      <c r="D80" s="57" t="e">
        <f ca="1">VLOOKUP($L$1+1-IF(OFFSET(D80,0,$M$1)=MIN(OFFSET($M80,0,1,1,$L$1)),$L$1,RANK(OFFSET(D80,0,$M$1),OFFSET($M80,0,1,1,$L$1))),Reference!#REF!,2)</f>
        <v>#REF!</v>
      </c>
      <c r="E80" s="57" t="e">
        <f ca="1">VLOOKUP($L$1+1-IF(OFFSET(E80,0,$M$1)=MIN(OFFSET($M80,0,1,1,$L$1)),$L$1,RANK(OFFSET(E80,0,$M$1),OFFSET($M80,0,1,1,$L$1))),Reference!#REF!,2)</f>
        <v>#REF!</v>
      </c>
      <c r="F80" s="57" t="e">
        <f ca="1">VLOOKUP($L$1+1-IF(OFFSET(F80,0,$M$1)=MIN(OFFSET($M80,0,1,1,$L$1)),$L$1,RANK(OFFSET(F80,0,$M$1),OFFSET($M80,0,1,1,$L$1))),Reference!#REF!,2)</f>
        <v>#REF!</v>
      </c>
      <c r="G80" s="57" t="e">
        <f ca="1">VLOOKUP($L$1+1-IF(OFFSET(G80,0,$M$1)=MIN(OFFSET($M80,0,1,1,$L$1)),$L$1,RANK(OFFSET(G80,0,$M$1),OFFSET($M80,0,1,1,$L$1))),Reference!#REF!,2)</f>
        <v>#REF!</v>
      </c>
      <c r="H80"/>
      <c r="K80" s="15"/>
      <c r="M80" s="14" t="str">
        <f t="shared" ca="1" si="33"/>
        <v>SUMMARY TECHNICAL FACTORS</v>
      </c>
      <c r="N80" s="31" t="e">
        <f t="shared" ref="N80:V80" ca="1" si="39">SUM(N67:N79)</f>
        <v>#REF!</v>
      </c>
      <c r="O80" s="31" t="e">
        <f t="shared" ca="1" si="39"/>
        <v>#REF!</v>
      </c>
      <c r="P80" s="31" t="e">
        <f t="shared" ca="1" si="39"/>
        <v>#REF!</v>
      </c>
      <c r="Q80" s="31" t="e">
        <f t="shared" ca="1" si="39"/>
        <v>#REF!</v>
      </c>
      <c r="R80" s="31" t="e">
        <f t="shared" ca="1" si="39"/>
        <v>#REF!</v>
      </c>
      <c r="S80" s="31" t="e">
        <f t="shared" ca="1" si="39"/>
        <v>#REF!</v>
      </c>
      <c r="T80" s="31" t="e">
        <f t="shared" ca="1" si="39"/>
        <v>#REF!</v>
      </c>
      <c r="U80" s="31" t="e">
        <f t="shared" ca="1" si="39"/>
        <v>#REF!</v>
      </c>
      <c r="V80" s="31" t="e">
        <f t="shared" ca="1" si="39"/>
        <v>#REF!</v>
      </c>
      <c r="W80" s="11"/>
    </row>
    <row r="81" spans="2:23" x14ac:dyDescent="0.3">
      <c r="K81" s="4"/>
      <c r="M81" s="5"/>
    </row>
    <row r="82" spans="2:23" ht="36" x14ac:dyDescent="0.3">
      <c r="B82" s="5"/>
      <c r="C82" s="9" t="s">
        <v>109</v>
      </c>
      <c r="D82" s="9" t="str">
        <f>D$2</f>
        <v xml:space="preserve">Do Nothing </v>
      </c>
      <c r="E82" s="9" t="str">
        <f>E$2</f>
        <v xml:space="preserve">Repair/Rehabilitation </v>
      </c>
      <c r="F82" s="9" t="str">
        <f>F$2</f>
        <v xml:space="preserve">Replacement </v>
      </c>
      <c r="G82" s="9" t="str">
        <f>G$2</f>
        <v>Abandonment</v>
      </c>
      <c r="K82" s="4"/>
      <c r="M82" s="9" t="str">
        <f t="shared" ref="M82:V84" ca="1" si="40">OFFSET(M82,0,-$M$1,1,1)</f>
        <v>CRITERIA FOR EVALUATING ALTERNATIVES</v>
      </c>
      <c r="N82" s="9" t="str">
        <f t="shared" ca="1" si="40"/>
        <v xml:space="preserve">Do Nothing </v>
      </c>
      <c r="O82" s="9" t="str">
        <f t="shared" ca="1" si="40"/>
        <v xml:space="preserve">Repair/Rehabilitation </v>
      </c>
      <c r="P82" s="9" t="str">
        <f t="shared" ca="1" si="40"/>
        <v xml:space="preserve">Replacement </v>
      </c>
      <c r="Q82" s="9" t="str">
        <f t="shared" ca="1" si="40"/>
        <v>Abandonment</v>
      </c>
      <c r="R82" s="9">
        <f t="shared" ca="1" si="40"/>
        <v>0</v>
      </c>
      <c r="S82" s="9">
        <f t="shared" ca="1" si="40"/>
        <v>0</v>
      </c>
      <c r="T82" s="9">
        <f t="shared" ca="1" si="40"/>
        <v>0</v>
      </c>
      <c r="U82" s="9">
        <f t="shared" ca="1" si="40"/>
        <v>0</v>
      </c>
      <c r="V82" s="9">
        <f t="shared" ca="1" si="40"/>
        <v>0</v>
      </c>
      <c r="W82" s="9"/>
    </row>
    <row r="83" spans="2:23" x14ac:dyDescent="0.25">
      <c r="B83" s="11" t="s">
        <v>129</v>
      </c>
      <c r="C83" s="10" t="s">
        <v>130</v>
      </c>
      <c r="D83" s="12"/>
      <c r="E83" s="12"/>
      <c r="F83" s="12"/>
      <c r="G83" s="13"/>
      <c r="K83" s="4"/>
      <c r="M83" s="10" t="str">
        <f t="shared" ca="1" si="40"/>
        <v>PROBLEM STATEMENT</v>
      </c>
      <c r="N83" s="12">
        <f t="shared" ca="1" si="40"/>
        <v>0</v>
      </c>
      <c r="O83" s="12">
        <f t="shared" ca="1" si="40"/>
        <v>0</v>
      </c>
      <c r="P83" s="12">
        <f t="shared" ca="1" si="40"/>
        <v>0</v>
      </c>
      <c r="Q83" s="12">
        <f t="shared" ca="1" si="40"/>
        <v>0</v>
      </c>
      <c r="R83" s="13">
        <f t="shared" ca="1" si="40"/>
        <v>0</v>
      </c>
      <c r="S83" s="12">
        <f t="shared" ca="1" si="40"/>
        <v>0</v>
      </c>
      <c r="T83" s="12">
        <f t="shared" ca="1" si="40"/>
        <v>0</v>
      </c>
      <c r="U83" s="12">
        <f t="shared" ca="1" si="40"/>
        <v>0</v>
      </c>
      <c r="V83" s="12">
        <f t="shared" ca="1" si="40"/>
        <v>0</v>
      </c>
      <c r="W83" s="13"/>
    </row>
    <row r="84" spans="2:23" thickBot="1" x14ac:dyDescent="0.3">
      <c r="B84" s="6">
        <f ca="1">(INDIRECT("B"&amp;ROW()-2)+1)</f>
        <v>1</v>
      </c>
      <c r="C84" s="20" t="s">
        <v>101</v>
      </c>
      <c r="D84" s="222"/>
      <c r="E84" s="222"/>
      <c r="F84" s="222"/>
      <c r="G84" s="222"/>
      <c r="K84" s="4"/>
      <c r="M84" s="20" t="str">
        <f t="shared" ca="1" si="40"/>
        <v>Addresses Problem Statement</v>
      </c>
      <c r="N84" s="222">
        <f t="shared" ca="1" si="40"/>
        <v>0</v>
      </c>
      <c r="O84" s="222">
        <f t="shared" ca="1" si="40"/>
        <v>0</v>
      </c>
      <c r="P84" s="222">
        <f t="shared" ca="1" si="40"/>
        <v>0</v>
      </c>
      <c r="Q84" s="222">
        <f t="shared" ca="1" si="40"/>
        <v>0</v>
      </c>
      <c r="R84" s="222">
        <f t="shared" ca="1" si="40"/>
        <v>0</v>
      </c>
      <c r="S84" s="222">
        <f t="shared" ca="1" si="40"/>
        <v>0</v>
      </c>
      <c r="T84" s="222">
        <f t="shared" ca="1" si="40"/>
        <v>0</v>
      </c>
      <c r="U84" s="222">
        <f t="shared" ca="1" si="40"/>
        <v>0</v>
      </c>
      <c r="V84" s="222">
        <f t="shared" ca="1" si="40"/>
        <v>0</v>
      </c>
      <c r="W84" s="222"/>
    </row>
    <row r="85" spans="2:23" s="5" customFormat="1" ht="53.25" thickTop="1" x14ac:dyDescent="0.4">
      <c r="B85" s="55" t="str">
        <f ca="1">(INDIRECT("B"&amp;ROW()-2))</f>
        <v>F</v>
      </c>
      <c r="C85" s="56" t="str">
        <f>"SUMMARY "&amp;C83</f>
        <v>SUMMARY PROBLEM STATEMENT</v>
      </c>
      <c r="D85" s="57" t="s">
        <v>131</v>
      </c>
      <c r="E85" s="57" t="s">
        <v>131</v>
      </c>
      <c r="F85" s="57" t="s">
        <v>131</v>
      </c>
      <c r="G85" s="57" t="s">
        <v>132</v>
      </c>
      <c r="H85"/>
      <c r="K85" s="15"/>
      <c r="M85" s="14" t="str">
        <f ca="1">OFFSET(M85,0,-$M$1,1,1)</f>
        <v>SUMMARY PROBLEM STATEMENT</v>
      </c>
      <c r="N85" s="31">
        <f ca="1">IF(OFFSET(N85,0,-$M$1,1,1)="Not Preferred", 0,1)</f>
        <v>1</v>
      </c>
      <c r="O85" s="31">
        <f t="shared" ref="O85:W85" ca="1" si="41">IF(OFFSET(O85,0,-$M$1,1,1)="Not Preferred", 0,1)</f>
        <v>1</v>
      </c>
      <c r="P85" s="31">
        <f t="shared" ca="1" si="41"/>
        <v>1</v>
      </c>
      <c r="Q85" s="31">
        <f t="shared" ca="1" si="41"/>
        <v>0</v>
      </c>
      <c r="R85" s="31">
        <f t="shared" ca="1" si="41"/>
        <v>1</v>
      </c>
      <c r="S85" s="31">
        <f t="shared" ca="1" si="41"/>
        <v>1</v>
      </c>
      <c r="T85" s="31">
        <f t="shared" ca="1" si="41"/>
        <v>1</v>
      </c>
      <c r="U85" s="31">
        <f t="shared" ca="1" si="41"/>
        <v>1</v>
      </c>
      <c r="V85" s="31">
        <f t="shared" ca="1" si="41"/>
        <v>1</v>
      </c>
      <c r="W85" s="31">
        <f t="shared" ca="1" si="41"/>
        <v>1</v>
      </c>
    </row>
    <row r="86" spans="2:23" x14ac:dyDescent="0.3">
      <c r="K86" s="4"/>
      <c r="M86" s="5"/>
    </row>
    <row r="87" spans="2:23" ht="36" x14ac:dyDescent="0.3">
      <c r="B87" s="5"/>
      <c r="C87" s="9" t="s">
        <v>109</v>
      </c>
      <c r="D87" s="9" t="s">
        <v>110</v>
      </c>
      <c r="E87" s="9" t="s">
        <v>111</v>
      </c>
      <c r="F87" s="9" t="s">
        <v>112</v>
      </c>
      <c r="G87" s="9" t="s">
        <v>113</v>
      </c>
      <c r="K87" s="4"/>
      <c r="M87" s="9" t="str">
        <f t="shared" ref="M87:V87" ca="1" si="42">OFFSET(M87,0,-$M$1,1,1)</f>
        <v>CRITERIA FOR EVALUATING ALTERNATIVES</v>
      </c>
      <c r="N87" s="9" t="str">
        <f t="shared" ca="1" si="42"/>
        <v xml:space="preserve">Do Nothing </v>
      </c>
      <c r="O87" s="9" t="str">
        <f t="shared" ca="1" si="42"/>
        <v xml:space="preserve">Repair/Rehabilitation </v>
      </c>
      <c r="P87" s="9" t="str">
        <f t="shared" ca="1" si="42"/>
        <v xml:space="preserve">Replacement </v>
      </c>
      <c r="Q87" s="9" t="str">
        <f t="shared" ca="1" si="42"/>
        <v>Abandonment</v>
      </c>
      <c r="R87" s="9">
        <f t="shared" ca="1" si="42"/>
        <v>0</v>
      </c>
      <c r="S87" s="9">
        <f t="shared" ca="1" si="42"/>
        <v>0</v>
      </c>
      <c r="T87" s="9">
        <f t="shared" ca="1" si="42"/>
        <v>0</v>
      </c>
      <c r="U87" s="9">
        <f t="shared" ca="1" si="42"/>
        <v>0</v>
      </c>
      <c r="V87" s="9">
        <f t="shared" ca="1" si="42"/>
        <v>0</v>
      </c>
      <c r="W87" s="9"/>
    </row>
    <row r="88" spans="2:23" ht="26.25" x14ac:dyDescent="0.25">
      <c r="C88" s="17" t="s">
        <v>133</v>
      </c>
      <c r="D88" s="17" t="e">
        <f ca="1">IF(D85="Not Preferred", "Not Preferred",VLOOKUP($L$1+1-IF(OFFSET(D88,0,$M$1)=MIN(OFFSET($M88,0,1,1,$L$1)),$L$1,RANK(OFFSET(D88,0,$M$1),OFFSET($M$88,0,1,1,$L$1))),Reference!#REF!,2))</f>
        <v>#REF!</v>
      </c>
      <c r="E88" s="17" t="e">
        <f ca="1">IF(E85="Not Preferred", "Not Preferred",VLOOKUP($L$1+1-IF(OFFSET(E88,0,$M$1)=MIN(OFFSET($M88,0,1,1,$L$1)),$L$1,RANK(OFFSET(E88,0,$M$1),OFFSET($M$88,0,1,1,$L$1))),Reference!#REF!,2))</f>
        <v>#REF!</v>
      </c>
      <c r="F88" s="17" t="e">
        <f ca="1">IF(F85="Not Preferred", "Not Preferred",VLOOKUP($L$1+1-IF(OFFSET(F88,0,$M$1)=MIN(OFFSET($M88,0,1,1,$L$1)),$L$1,RANK(OFFSET(F88,0,$M$1),OFFSET($M$88,0,1,1,$L$1))),Reference!#REF!,2))</f>
        <v>#REF!</v>
      </c>
      <c r="G88" s="17" t="str">
        <f ca="1">IF(G85="Not Preferred", "Not Preferred",VLOOKUP($L$1+1-IF(OFFSET(G88,0,$M$1)=MIN(OFFSET($M88,0,1,1,$L$1)),$L$1,RANK(OFFSET(G88,0,$M$1),OFFSET($M$88,0,1,1,$L$1))),Reference!#REF!,2))</f>
        <v>Not Preferred</v>
      </c>
      <c r="K88" s="4"/>
      <c r="M88" s="16" t="str">
        <f ca="1">OFFSET(M88,0,-$M$1,1,1)</f>
        <v>OVERALL SUMMARY</v>
      </c>
      <c r="N88" s="51" t="e">
        <f ca="1">IF(N85=0,1000,(($L$1+1)*$N$1)-(RANK(N64,OFFSET($N64,0,0,1,$L$1))+RANK(N48,OFFSET($N48,0,0,1,$L$1))+RANK(N32,OFFSET($N32,0,0,1,$L$1))+RANK(N16,OFFSET($N16,0,0,1,$L$1))+RANK(N80,OFFSET($N80,0,0,1,$L$1))))</f>
        <v>#REF!</v>
      </c>
      <c r="O88" s="51" t="e">
        <f t="shared" ref="O88:W88" ca="1" si="43">IF(O85=0,1000,(($L$1+1)*$N$1)-(RANK(O64,OFFSET($N64,0,0,1,$L$1))+RANK(O48,OFFSET($N48,0,0,1,$L$1))+RANK(O32,OFFSET($N32,0,0,1,$L$1))+RANK(O16,OFFSET($N16,0,0,1,$L$1))+RANK(O80,OFFSET($N80,0,0,1,$L$1))))</f>
        <v>#REF!</v>
      </c>
      <c r="P88" s="51" t="e">
        <f t="shared" ca="1" si="43"/>
        <v>#REF!</v>
      </c>
      <c r="Q88" s="51">
        <f t="shared" ca="1" si="43"/>
        <v>1000</v>
      </c>
      <c r="R88" s="51" t="e">
        <f t="shared" ca="1" si="43"/>
        <v>#REF!</v>
      </c>
      <c r="S88" s="51" t="e">
        <f t="shared" ca="1" si="43"/>
        <v>#REF!</v>
      </c>
      <c r="T88" s="51" t="e">
        <f t="shared" ca="1" si="43"/>
        <v>#REF!</v>
      </c>
      <c r="U88" s="51" t="e">
        <f t="shared" ca="1" si="43"/>
        <v>#REF!</v>
      </c>
      <c r="V88" s="51" t="e">
        <f t="shared" ca="1" si="43"/>
        <v>#REF!</v>
      </c>
      <c r="W88" s="51" t="e">
        <f t="shared" ca="1" si="43"/>
        <v>#REF!</v>
      </c>
    </row>
    <row r="90" spans="2:23" ht="26.25" x14ac:dyDescent="0.4">
      <c r="C90" s="24" t="s">
        <v>134</v>
      </c>
    </row>
    <row r="91" spans="2:23" ht="46.5" x14ac:dyDescent="0.7">
      <c r="C91" s="23" t="e">
        <f>IF(Reference!#REF!="", "", Reference!#REF!)</f>
        <v>#REF!</v>
      </c>
      <c r="D91" s="22" t="e">
        <f>IF(Reference!#REF!="", "", Reference!#REF!)</f>
        <v>#REF!</v>
      </c>
      <c r="E91" s="5"/>
      <c r="F91" s="5"/>
      <c r="G91" s="5"/>
    </row>
    <row r="92" spans="2:23" ht="46.5" x14ac:dyDescent="0.7">
      <c r="C92" s="23" t="e">
        <f>IF(Reference!#REF!="", "", Reference!#REF!)</f>
        <v>#REF!</v>
      </c>
      <c r="D92" s="22" t="e">
        <f>IF(Reference!#REF!="", "", Reference!#REF!)</f>
        <v>#REF!</v>
      </c>
    </row>
    <row r="93" spans="2:23" ht="46.5" x14ac:dyDescent="0.7">
      <c r="C93" s="23" t="e">
        <f>IF(Reference!#REF!="", "", Reference!#REF!)</f>
        <v>#REF!</v>
      </c>
      <c r="D93" s="22" t="e">
        <f>IF(Reference!#REF!="", "", Reference!#REF!)</f>
        <v>#REF!</v>
      </c>
    </row>
    <row r="94" spans="2:23" ht="46.5" x14ac:dyDescent="0.7">
      <c r="C94" s="23" t="e">
        <f>IF(Reference!#REF!="", "", Reference!#REF!)</f>
        <v>#REF!</v>
      </c>
      <c r="D94" s="22" t="e">
        <f>IF(Reference!#REF!="", "", Reference!#REF!)</f>
        <v>#REF!</v>
      </c>
    </row>
    <row r="95" spans="2:23" ht="46.5" x14ac:dyDescent="0.7">
      <c r="C95" s="23" t="e">
        <f>IF(Reference!#REF!="", "", Reference!#REF!)</f>
        <v>#REF!</v>
      </c>
      <c r="D95" s="22" t="e">
        <f>IF(Reference!#REF!="", "", Reference!#REF!)</f>
        <v>#REF!</v>
      </c>
    </row>
    <row r="96" spans="2:23" ht="46.5" x14ac:dyDescent="0.7">
      <c r="C96" s="5" t="e">
        <f>IF(Reference!#REF!="", "", Reference!#REF!)</f>
        <v>#REF!</v>
      </c>
      <c r="D96" s="22" t="e">
        <f>IF(Reference!#REF!="", "", Reference!#REF!)</f>
        <v>#REF!</v>
      </c>
    </row>
    <row r="97" spans="3:7" ht="19.5" thickBot="1" x14ac:dyDescent="0.35">
      <c r="C97" s="5" t="e">
        <f>IF(Reference!#REF!="", "", Reference!#REF!)</f>
        <v>#REF!</v>
      </c>
    </row>
    <row r="98" spans="3:7" ht="53.25" thickBot="1" x14ac:dyDescent="0.3">
      <c r="C98" s="60" t="s">
        <v>109</v>
      </c>
      <c r="D98" s="61" t="str">
        <f>D2</f>
        <v xml:space="preserve">Do Nothing </v>
      </c>
      <c r="E98" s="61" t="str">
        <f>E2</f>
        <v xml:space="preserve">Repair/Rehabilitation </v>
      </c>
      <c r="F98" s="61" t="str">
        <f>F2</f>
        <v xml:space="preserve">Replacement </v>
      </c>
      <c r="G98" s="62" t="str">
        <f>G2</f>
        <v>Abandonment</v>
      </c>
    </row>
    <row r="99" spans="3:7" ht="26.25" x14ac:dyDescent="0.25">
      <c r="C99" s="63" t="str">
        <f>C3</f>
        <v>NATURAL ENVIRONMENT</v>
      </c>
      <c r="D99" s="64" t="e">
        <f ca="1">D16</f>
        <v>#REF!</v>
      </c>
      <c r="E99" s="64" t="e">
        <f ca="1">E16</f>
        <v>#REF!</v>
      </c>
      <c r="F99" s="64" t="e">
        <f ca="1">F16</f>
        <v>#REF!</v>
      </c>
      <c r="G99" s="65" t="e">
        <f ca="1">G16</f>
        <v>#REF!</v>
      </c>
    </row>
    <row r="100" spans="3:7" ht="26.25" x14ac:dyDescent="0.25">
      <c r="C100" s="66" t="str">
        <f>C19</f>
        <v>SOCIAL ENVIRONMENT</v>
      </c>
      <c r="D100" s="67" t="e">
        <f ca="1">D32</f>
        <v>#REF!</v>
      </c>
      <c r="E100" s="67" t="e">
        <f ca="1">E32</f>
        <v>#REF!</v>
      </c>
      <c r="F100" s="67" t="e">
        <f ca="1">F32</f>
        <v>#REF!</v>
      </c>
      <c r="G100" s="68" t="e">
        <f ca="1">G32</f>
        <v>#REF!</v>
      </c>
    </row>
    <row r="101" spans="3:7" ht="26.25" x14ac:dyDescent="0.25">
      <c r="C101" s="66" t="str">
        <f>C35</f>
        <v>CULTURAL ENVIRONMENT</v>
      </c>
      <c r="D101" s="67" t="e">
        <f ca="1">D48</f>
        <v>#REF!</v>
      </c>
      <c r="E101" s="67" t="e">
        <f ca="1">E48</f>
        <v>#REF!</v>
      </c>
      <c r="F101" s="67" t="e">
        <f ca="1">F48</f>
        <v>#REF!</v>
      </c>
      <c r="G101" s="68" t="e">
        <f ca="1">G48</f>
        <v>#REF!</v>
      </c>
    </row>
    <row r="102" spans="3:7" ht="26.25" x14ac:dyDescent="0.25">
      <c r="C102" s="66" t="str">
        <f>C51</f>
        <v>FINANCIAL FACTORS</v>
      </c>
      <c r="D102" s="67" t="e">
        <f ca="1">D64</f>
        <v>#REF!</v>
      </c>
      <c r="E102" s="67" t="e">
        <f ca="1">E64</f>
        <v>#REF!</v>
      </c>
      <c r="F102" s="67" t="e">
        <f ca="1">F64</f>
        <v>#REF!</v>
      </c>
      <c r="G102" s="68" t="e">
        <f ca="1">G64</f>
        <v>#REF!</v>
      </c>
    </row>
    <row r="103" spans="3:7" ht="26.25" x14ac:dyDescent="0.25">
      <c r="C103" s="69" t="str">
        <f>C67</f>
        <v>TECHNICAL FACTORS</v>
      </c>
      <c r="D103" s="67" t="e">
        <f ca="1">D80</f>
        <v>#REF!</v>
      </c>
      <c r="E103" s="67" t="e">
        <f ca="1">E80</f>
        <v>#REF!</v>
      </c>
      <c r="F103" s="67" t="e">
        <f ca="1">F80</f>
        <v>#REF!</v>
      </c>
      <c r="G103" s="68" t="e">
        <f ca="1">G80</f>
        <v>#REF!</v>
      </c>
    </row>
    <row r="104" spans="3:7" ht="27" thickBot="1" x14ac:dyDescent="0.3">
      <c r="C104" s="69" t="str">
        <f>C83</f>
        <v>PROBLEM STATEMENT</v>
      </c>
      <c r="D104" s="70" t="str">
        <f>D85</f>
        <v>Preferred</v>
      </c>
      <c r="E104" s="70" t="str">
        <f>E85</f>
        <v>Preferred</v>
      </c>
      <c r="F104" s="70" t="str">
        <f>F85</f>
        <v>Preferred</v>
      </c>
      <c r="G104" s="70" t="str">
        <f>G85</f>
        <v>Not Preferred</v>
      </c>
    </row>
    <row r="105" spans="3:7" ht="27.75" thickTop="1" thickBot="1" x14ac:dyDescent="0.3">
      <c r="C105" s="72" t="s">
        <v>133</v>
      </c>
      <c r="D105" s="73" t="e">
        <f ca="1">D88</f>
        <v>#REF!</v>
      </c>
      <c r="E105" s="73" t="e">
        <f ca="1">E88</f>
        <v>#REF!</v>
      </c>
      <c r="F105" s="73" t="e">
        <f ca="1">F88</f>
        <v>#REF!</v>
      </c>
      <c r="G105" s="74" t="str">
        <f ca="1">G88</f>
        <v>Not Preferred</v>
      </c>
    </row>
  </sheetData>
  <dataValidations count="2">
    <dataValidation type="list" allowBlank="1" showInputMessage="1" showErrorMessage="1" sqref="D5:G5 D7:G7 D9:G9 D15:G15 D21:G21 D23:G23 D25:G25 D27:G27 D29:G29 D31:G31 D37:G37 D39:G39 D41:G41 D43:G43 D45:G45 D47:G47 D53:G53 D55:G55 D57:G57 D59:G59 D61:G61 D63:G63 D73:G73 D77:G77 D13:G13 D11:G11 D75:G75 D71:G71 D69:G69 D79:G79" xr:uid="{00000000-0002-0000-0700-000000000000}">
      <formula1>Dots2</formula1>
    </dataValidation>
    <dataValidation type="list" allowBlank="1" showInputMessage="1" showErrorMessage="1" sqref="D85:G85" xr:uid="{00000000-0002-0000-0700-000001000000}">
      <formula1>"Preferred, Not Preferred"</formula1>
    </dataValidation>
  </dataValidations>
  <pageMargins left="0.7" right="0.7" top="0.75" bottom="0.75" header="0.3" footer="0.3"/>
  <pageSetup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B1:W105"/>
  <sheetViews>
    <sheetView topLeftCell="A83" zoomScale="55" zoomScaleNormal="55" zoomScaleSheetLayoutView="25" workbookViewId="0">
      <selection activeCell="C94" sqref="C93:C94"/>
    </sheetView>
  </sheetViews>
  <sheetFormatPr defaultColWidth="9.140625" defaultRowHeight="18.75" x14ac:dyDescent="0.3"/>
  <cols>
    <col min="1" max="1" width="9.140625" style="32"/>
    <col min="2" max="2" width="5.28515625" style="32" customWidth="1"/>
    <col min="3" max="3" width="58.28515625" style="33" customWidth="1"/>
    <col min="4" max="4" width="48.42578125" style="32" customWidth="1"/>
    <col min="5" max="6" width="44.7109375" style="32" customWidth="1"/>
    <col min="7" max="7" width="8.7109375"/>
    <col min="8" max="9" width="8.85546875" customWidth="1"/>
    <col min="10" max="11" width="9.140625" style="32"/>
    <col min="12" max="22" width="101.140625" style="32" customWidth="1"/>
    <col min="23" max="16384" width="9.140625" style="32"/>
  </cols>
  <sheetData>
    <row r="1" spans="2:22" ht="19.5" thickBot="1" x14ac:dyDescent="0.35">
      <c r="J1" s="34"/>
      <c r="K1" s="35">
        <f>COUNTA(A2:J2)-1</f>
        <v>3</v>
      </c>
      <c r="L1" s="36">
        <f>COLUMN(L1)-COLUMN(C2)</f>
        <v>9</v>
      </c>
      <c r="M1" s="36">
        <v>5</v>
      </c>
      <c r="N1" s="36"/>
      <c r="O1" s="36"/>
      <c r="P1" s="36"/>
      <c r="Q1" s="36"/>
    </row>
    <row r="2" spans="2:22" ht="36" x14ac:dyDescent="0.3">
      <c r="B2" s="33"/>
      <c r="C2" s="37" t="s">
        <v>109</v>
      </c>
      <c r="D2" s="37" t="s">
        <v>110</v>
      </c>
      <c r="E2" s="37" t="s">
        <v>111</v>
      </c>
      <c r="F2" s="37" t="s">
        <v>112</v>
      </c>
      <c r="J2" s="38"/>
      <c r="L2" s="37" t="str">
        <f t="shared" ref="L2:U4" ca="1" si="0">OFFSET(L2,0,-$L$1,1,1)</f>
        <v>CRITERIA FOR EVALUATING ALTERNATIVES</v>
      </c>
      <c r="M2" s="37" t="str">
        <f t="shared" ca="1" si="0"/>
        <v xml:space="preserve">Do Nothing </v>
      </c>
      <c r="N2" s="37" t="str">
        <f t="shared" ca="1" si="0"/>
        <v xml:space="preserve">Repair/Rehabilitation </v>
      </c>
      <c r="O2" s="37" t="str">
        <f t="shared" ca="1" si="0"/>
        <v xml:space="preserve">Replacement </v>
      </c>
      <c r="P2" s="37">
        <f t="shared" ca="1" si="0"/>
        <v>0</v>
      </c>
      <c r="Q2" s="37">
        <f t="shared" ca="1" si="0"/>
        <v>0</v>
      </c>
      <c r="R2" s="37">
        <f t="shared" ca="1" si="0"/>
        <v>0</v>
      </c>
      <c r="S2" s="37">
        <f t="shared" ca="1" si="0"/>
        <v>0</v>
      </c>
      <c r="T2" s="37">
        <f t="shared" ca="1" si="0"/>
        <v>0</v>
      </c>
      <c r="U2" s="37" t="str">
        <f t="shared" ca="1" si="0"/>
        <v>CRITERIA FOR EVALUATING ALTERNATIVES</v>
      </c>
      <c r="V2" s="37"/>
    </row>
    <row r="3" spans="2:22" x14ac:dyDescent="0.25">
      <c r="B3" s="31" t="s">
        <v>17</v>
      </c>
      <c r="C3" s="39" t="s">
        <v>114</v>
      </c>
      <c r="D3" s="40"/>
      <c r="E3" s="40"/>
      <c r="F3" s="41"/>
      <c r="J3" s="38"/>
      <c r="L3" s="39" t="str">
        <f t="shared" ca="1" si="0"/>
        <v>NATURAL ENVIRONMENT</v>
      </c>
      <c r="M3" s="40">
        <f t="shared" ca="1" si="0"/>
        <v>0</v>
      </c>
      <c r="N3" s="40">
        <f t="shared" ca="1" si="0"/>
        <v>0</v>
      </c>
      <c r="O3" s="40">
        <f t="shared" ca="1" si="0"/>
        <v>0</v>
      </c>
      <c r="P3" s="40">
        <f t="shared" ca="1" si="0"/>
        <v>0</v>
      </c>
      <c r="Q3" s="41">
        <f t="shared" ca="1" si="0"/>
        <v>0</v>
      </c>
      <c r="R3" s="40">
        <f t="shared" ca="1" si="0"/>
        <v>0</v>
      </c>
      <c r="S3" s="40">
        <f t="shared" ca="1" si="0"/>
        <v>0</v>
      </c>
      <c r="T3" s="40">
        <f t="shared" ca="1" si="0"/>
        <v>0</v>
      </c>
      <c r="U3" s="40" t="str">
        <f t="shared" ca="1" si="0"/>
        <v>NATURAL ENVIRONMENT</v>
      </c>
      <c r="V3" s="41"/>
    </row>
    <row r="4" spans="2:22" ht="18" x14ac:dyDescent="0.25">
      <c r="B4" s="42">
        <f ca="1">(INDIRECT("B"&amp;ROW()-2)+1)</f>
        <v>1</v>
      </c>
      <c r="C4" s="43" t="s">
        <v>115</v>
      </c>
      <c r="D4" s="44"/>
      <c r="E4" s="44"/>
      <c r="F4" s="44"/>
      <c r="J4" s="38"/>
      <c r="L4" s="43" t="str">
        <f t="shared" ca="1" si="0"/>
        <v>Vegetation</v>
      </c>
      <c r="M4" s="44">
        <f t="shared" ca="1" si="0"/>
        <v>0</v>
      </c>
      <c r="N4" s="44">
        <f t="shared" ca="1" si="0"/>
        <v>0</v>
      </c>
      <c r="O4" s="44">
        <f t="shared" ca="1" si="0"/>
        <v>0</v>
      </c>
      <c r="P4" s="44">
        <f t="shared" ca="1" si="0"/>
        <v>0</v>
      </c>
      <c r="Q4" s="44">
        <f t="shared" ca="1" si="0"/>
        <v>0</v>
      </c>
      <c r="R4" s="44">
        <f t="shared" ca="1" si="0"/>
        <v>0</v>
      </c>
      <c r="S4" s="44">
        <f t="shared" ca="1" si="0"/>
        <v>0</v>
      </c>
      <c r="T4" s="44">
        <f t="shared" ca="1" si="0"/>
        <v>0</v>
      </c>
      <c r="U4" s="44" t="str">
        <f t="shared" ca="1" si="0"/>
        <v>Vegetation</v>
      </c>
      <c r="V4" s="44"/>
    </row>
    <row r="5" spans="2:22" ht="46.5" x14ac:dyDescent="0.25">
      <c r="B5" s="45"/>
      <c r="C5" s="46" t="s">
        <v>27</v>
      </c>
      <c r="D5" s="47" t="s">
        <v>116</v>
      </c>
      <c r="E5" s="47" t="s">
        <v>118</v>
      </c>
      <c r="F5" s="47" t="s">
        <v>118</v>
      </c>
      <c r="J5" s="38"/>
      <c r="L5" s="46" t="str">
        <f t="shared" ref="L5:L16" ca="1" si="1">OFFSET(L5,0,-$L$1,1,1)</f>
        <v>Rating</v>
      </c>
      <c r="M5" s="47" t="e">
        <f ca="1">VLOOKUP(OFFSET(M5,0,-$L$1,1,1),Reference!#REF!,2,0)</f>
        <v>#REF!</v>
      </c>
      <c r="N5" s="47" t="e">
        <f ca="1">VLOOKUP(OFFSET(N5,0,-$L$1,1,1),Reference!#REF!,2,0)</f>
        <v>#REF!</v>
      </c>
      <c r="O5" s="47" t="e">
        <f ca="1">VLOOKUP(OFFSET(O5,0,-$L$1,1,1),Reference!#REF!,2,0)</f>
        <v>#REF!</v>
      </c>
      <c r="P5" s="47" t="e">
        <f ca="1">VLOOKUP(OFFSET(P5,0,-$L$1,1,1),Reference!#REF!,2,0)</f>
        <v>#REF!</v>
      </c>
      <c r="Q5" s="47" t="e">
        <f ca="1">VLOOKUP(OFFSET(Q5,0,-$L$1,1,1),Reference!#REF!,2,0)</f>
        <v>#REF!</v>
      </c>
      <c r="R5" s="47" t="e">
        <f ca="1">VLOOKUP(OFFSET(R5,0,-$L$1,1,1),Reference!#REF!,2,0)</f>
        <v>#REF!</v>
      </c>
      <c r="S5" s="47" t="e">
        <f ca="1">VLOOKUP(OFFSET(S5,0,-$L$1,1,1),Reference!#REF!,2,0)</f>
        <v>#REF!</v>
      </c>
      <c r="T5" s="47" t="e">
        <f ca="1">VLOOKUP(OFFSET(T5,0,-$L$1,1,1),Reference!#REF!,2,0)</f>
        <v>#REF!</v>
      </c>
      <c r="U5" s="47" t="e">
        <f ca="1">VLOOKUP(OFFSET(U5,0,-$L$1,1,1),Reference!#REF!,2,0)</f>
        <v>#REF!</v>
      </c>
      <c r="V5" s="47"/>
    </row>
    <row r="6" spans="2:22" ht="18" x14ac:dyDescent="0.25">
      <c r="B6" s="42">
        <f ca="1">(INDIRECT("B"&amp;ROW()-2)+1)</f>
        <v>2</v>
      </c>
      <c r="C6" s="43" t="s">
        <v>119</v>
      </c>
      <c r="D6" s="44"/>
      <c r="E6" s="44"/>
      <c r="F6" s="44"/>
      <c r="J6" s="38"/>
      <c r="L6" s="43" t="str">
        <f t="shared" ca="1" si="1"/>
        <v>Fisheries / Aquatic</v>
      </c>
      <c r="M6" s="44">
        <f t="shared" ref="M6:U6" ca="1" si="2">OFFSET(M6,0,-$L$1,1,1)</f>
        <v>0</v>
      </c>
      <c r="N6" s="44">
        <f t="shared" ca="1" si="2"/>
        <v>0</v>
      </c>
      <c r="O6" s="44">
        <f t="shared" ca="1" si="2"/>
        <v>0</v>
      </c>
      <c r="P6" s="44">
        <f t="shared" ca="1" si="2"/>
        <v>0</v>
      </c>
      <c r="Q6" s="44">
        <f t="shared" ca="1" si="2"/>
        <v>0</v>
      </c>
      <c r="R6" s="44">
        <f t="shared" ca="1" si="2"/>
        <v>0</v>
      </c>
      <c r="S6" s="44">
        <f t="shared" ca="1" si="2"/>
        <v>0</v>
      </c>
      <c r="T6" s="44">
        <f t="shared" ca="1" si="2"/>
        <v>0</v>
      </c>
      <c r="U6" s="44" t="str">
        <f t="shared" ca="1" si="2"/>
        <v>Fisheries / Aquatic</v>
      </c>
      <c r="V6" s="44"/>
    </row>
    <row r="7" spans="2:22" ht="46.5" x14ac:dyDescent="0.25">
      <c r="B7" s="45"/>
      <c r="C7" s="46" t="s">
        <v>27</v>
      </c>
      <c r="D7" s="47" t="s">
        <v>116</v>
      </c>
      <c r="E7" s="47" t="s">
        <v>118</v>
      </c>
      <c r="F7" s="47" t="s">
        <v>118</v>
      </c>
      <c r="J7" s="38"/>
      <c r="L7" s="46" t="str">
        <f t="shared" ca="1" si="1"/>
        <v>Rating</v>
      </c>
      <c r="M7" s="47" t="e">
        <f ca="1">VLOOKUP(OFFSET(M7,0,-$L$1,1,1),Reference!#REF!,2,0)</f>
        <v>#REF!</v>
      </c>
      <c r="N7" s="47" t="e">
        <f ca="1">VLOOKUP(OFFSET(N7,0,-$L$1,1,1),Reference!#REF!,2,0)</f>
        <v>#REF!</v>
      </c>
      <c r="O7" s="47" t="e">
        <f ca="1">VLOOKUP(OFFSET(O7,0,-$L$1,1,1),Reference!#REF!,2,0)</f>
        <v>#REF!</v>
      </c>
      <c r="P7" s="47" t="e">
        <f ca="1">VLOOKUP(OFFSET(P7,0,-$L$1,1,1),Reference!#REF!,2,0)</f>
        <v>#REF!</v>
      </c>
      <c r="Q7" s="47" t="e">
        <f ca="1">VLOOKUP(OFFSET(Q7,0,-$L$1,1,1),Reference!#REF!,2,0)</f>
        <v>#REF!</v>
      </c>
      <c r="R7" s="47" t="e">
        <f ca="1">VLOOKUP(OFFSET(R7,0,-$L$1,1,1),Reference!#REF!,2,0)</f>
        <v>#REF!</v>
      </c>
      <c r="S7" s="47" t="e">
        <f ca="1">VLOOKUP(OFFSET(S7,0,-$L$1,1,1),Reference!#REF!,2,0)</f>
        <v>#REF!</v>
      </c>
      <c r="T7" s="47" t="e">
        <f ca="1">VLOOKUP(OFFSET(T7,0,-$L$1,1,1),Reference!#REF!,2,0)</f>
        <v>#REF!</v>
      </c>
      <c r="U7" s="47" t="e">
        <f ca="1">VLOOKUP(OFFSET(U7,0,-$L$1,1,1),Reference!#REF!,2,0)</f>
        <v>#REF!</v>
      </c>
      <c r="V7" s="47"/>
    </row>
    <row r="8" spans="2:22" ht="18" x14ac:dyDescent="0.25">
      <c r="B8" s="42">
        <f ca="1">(INDIRECT("B"&amp;ROW()-2)+1)</f>
        <v>3</v>
      </c>
      <c r="C8" s="43" t="s">
        <v>120</v>
      </c>
      <c r="D8" s="44"/>
      <c r="E8" s="44"/>
      <c r="F8" s="44"/>
      <c r="J8" s="38"/>
      <c r="L8" s="43" t="str">
        <f t="shared" ca="1" si="1"/>
        <v>Terrestrial</v>
      </c>
      <c r="M8" s="44">
        <f t="shared" ref="M8:U8" ca="1" si="3">OFFSET(M8,0,-$L$1,1,1)</f>
        <v>0</v>
      </c>
      <c r="N8" s="44">
        <f t="shared" ca="1" si="3"/>
        <v>0</v>
      </c>
      <c r="O8" s="44">
        <f t="shared" ca="1" si="3"/>
        <v>0</v>
      </c>
      <c r="P8" s="44">
        <f t="shared" ca="1" si="3"/>
        <v>0</v>
      </c>
      <c r="Q8" s="44">
        <f t="shared" ca="1" si="3"/>
        <v>0</v>
      </c>
      <c r="R8" s="44">
        <f t="shared" ca="1" si="3"/>
        <v>0</v>
      </c>
      <c r="S8" s="44">
        <f t="shared" ca="1" si="3"/>
        <v>0</v>
      </c>
      <c r="T8" s="44">
        <f t="shared" ca="1" si="3"/>
        <v>0</v>
      </c>
      <c r="U8" s="44" t="str">
        <f t="shared" ca="1" si="3"/>
        <v>Terrestrial</v>
      </c>
      <c r="V8" s="44"/>
    </row>
    <row r="9" spans="2:22" ht="46.5" x14ac:dyDescent="0.25">
      <c r="B9" s="45"/>
      <c r="C9" s="46" t="s">
        <v>27</v>
      </c>
      <c r="D9" s="47" t="s">
        <v>116</v>
      </c>
      <c r="E9" s="47" t="s">
        <v>118</v>
      </c>
      <c r="F9" s="47" t="s">
        <v>118</v>
      </c>
      <c r="J9" s="38"/>
      <c r="L9" s="46" t="str">
        <f t="shared" ca="1" si="1"/>
        <v>Rating</v>
      </c>
      <c r="M9" s="47" t="e">
        <f ca="1">VLOOKUP(OFFSET(M9,0,-$L$1,1,1),Reference!#REF!,2,0)</f>
        <v>#REF!</v>
      </c>
      <c r="N9" s="47" t="e">
        <f ca="1">VLOOKUP(OFFSET(N9,0,-$L$1,1,1),Reference!#REF!,2,0)</f>
        <v>#REF!</v>
      </c>
      <c r="O9" s="47" t="e">
        <f ca="1">VLOOKUP(OFFSET(O9,0,-$L$1,1,1),Reference!#REF!,2,0)</f>
        <v>#REF!</v>
      </c>
      <c r="P9" s="47" t="e">
        <f ca="1">VLOOKUP(OFFSET(P9,0,-$L$1,1,1),Reference!#REF!,2,0)</f>
        <v>#REF!</v>
      </c>
      <c r="Q9" s="47" t="e">
        <f ca="1">VLOOKUP(OFFSET(Q9,0,-$L$1,1,1),Reference!#REF!,2,0)</f>
        <v>#REF!</v>
      </c>
      <c r="R9" s="47" t="e">
        <f ca="1">VLOOKUP(OFFSET(R9,0,-$L$1,1,1),Reference!#REF!,2,0)</f>
        <v>#REF!</v>
      </c>
      <c r="S9" s="47" t="e">
        <f ca="1">VLOOKUP(OFFSET(S9,0,-$L$1,1,1),Reference!#REF!,2,0)</f>
        <v>#REF!</v>
      </c>
      <c r="T9" s="47" t="e">
        <f ca="1">VLOOKUP(OFFSET(T9,0,-$L$1,1,1),Reference!#REF!,2,0)</f>
        <v>#REF!</v>
      </c>
      <c r="U9" s="47" t="e">
        <f ca="1">VLOOKUP(OFFSET(U9,0,-$L$1,1,1),Reference!#REF!,2,0)</f>
        <v>#REF!</v>
      </c>
      <c r="V9" s="47"/>
    </row>
    <row r="10" spans="2:22" ht="18" x14ac:dyDescent="0.25">
      <c r="B10" s="42">
        <f ca="1">(INDIRECT("B"&amp;ROW()-2)+1)</f>
        <v>4</v>
      </c>
      <c r="C10" s="43" t="s">
        <v>135</v>
      </c>
      <c r="D10" s="44"/>
      <c r="E10" s="44"/>
      <c r="F10" s="44"/>
      <c r="J10" s="38"/>
      <c r="L10" s="43" t="str">
        <f t="shared" ca="1" si="1"/>
        <v>Trees</v>
      </c>
      <c r="M10" s="44">
        <f t="shared" ref="M10:U10" ca="1" si="4">OFFSET(M10,0,-$L$1,1,1)</f>
        <v>0</v>
      </c>
      <c r="N10" s="44">
        <f t="shared" ca="1" si="4"/>
        <v>0</v>
      </c>
      <c r="O10" s="44">
        <f t="shared" ca="1" si="4"/>
        <v>0</v>
      </c>
      <c r="P10" s="44">
        <f t="shared" ca="1" si="4"/>
        <v>0</v>
      </c>
      <c r="Q10" s="44">
        <f t="shared" ca="1" si="4"/>
        <v>0</v>
      </c>
      <c r="R10" s="44">
        <f t="shared" ca="1" si="4"/>
        <v>0</v>
      </c>
      <c r="S10" s="44">
        <f t="shared" ca="1" si="4"/>
        <v>0</v>
      </c>
      <c r="T10" s="44">
        <f t="shared" ca="1" si="4"/>
        <v>0</v>
      </c>
      <c r="U10" s="44" t="str">
        <f t="shared" ca="1" si="4"/>
        <v>Trees</v>
      </c>
      <c r="V10" s="44"/>
    </row>
    <row r="11" spans="2:22" ht="46.5" x14ac:dyDescent="0.25">
      <c r="B11" s="45"/>
      <c r="C11" s="46" t="s">
        <v>27</v>
      </c>
      <c r="D11" s="47" t="s">
        <v>116</v>
      </c>
      <c r="E11" s="47" t="s">
        <v>118</v>
      </c>
      <c r="F11" s="47" t="s">
        <v>118</v>
      </c>
      <c r="J11" s="38"/>
      <c r="L11" s="46" t="str">
        <f t="shared" ca="1" si="1"/>
        <v>Rating</v>
      </c>
      <c r="M11" s="47" t="e">
        <f ca="1">VLOOKUP(OFFSET(M11,0,-$L$1,1,1),Reference!#REF!,2,0)</f>
        <v>#REF!</v>
      </c>
      <c r="N11" s="47" t="e">
        <f ca="1">VLOOKUP(OFFSET(N11,0,-$L$1,1,1),Reference!#REF!,2,0)</f>
        <v>#REF!</v>
      </c>
      <c r="O11" s="47" t="e">
        <f ca="1">VLOOKUP(OFFSET(O11,0,-$L$1,1,1),Reference!#REF!,2,0)</f>
        <v>#REF!</v>
      </c>
      <c r="P11" s="47" t="e">
        <f ca="1">VLOOKUP(OFFSET(P11,0,-$L$1,1,1),Reference!#REF!,2,0)</f>
        <v>#REF!</v>
      </c>
      <c r="Q11" s="47" t="e">
        <f ca="1">VLOOKUP(OFFSET(Q11,0,-$L$1,1,1),Reference!#REF!,2,0)</f>
        <v>#REF!</v>
      </c>
      <c r="R11" s="47" t="e">
        <f ca="1">VLOOKUP(OFFSET(R11,0,-$L$1,1,1),Reference!#REF!,2,0)</f>
        <v>#REF!</v>
      </c>
      <c r="S11" s="47" t="e">
        <f ca="1">VLOOKUP(OFFSET(S11,0,-$L$1,1,1),Reference!#REF!,2,0)</f>
        <v>#REF!</v>
      </c>
      <c r="T11" s="47" t="e">
        <f ca="1">VLOOKUP(OFFSET(T11,0,-$L$1,1,1),Reference!#REF!,2,0)</f>
        <v>#REF!</v>
      </c>
      <c r="U11" s="47" t="e">
        <f ca="1">VLOOKUP(OFFSET(U11,0,-$L$1,1,1),Reference!#REF!,2,0)</f>
        <v>#REF!</v>
      </c>
      <c r="V11" s="47"/>
    </row>
    <row r="12" spans="2:22" ht="18" x14ac:dyDescent="0.25">
      <c r="B12" s="42">
        <f ca="1">(INDIRECT("B"&amp;ROW()-2)+1)</f>
        <v>5</v>
      </c>
      <c r="C12" s="43" t="s">
        <v>121</v>
      </c>
      <c r="D12" s="44"/>
      <c r="E12" s="44"/>
      <c r="F12" s="44"/>
      <c r="J12" s="38"/>
      <c r="L12" s="43" t="str">
        <f t="shared" ca="1" si="1"/>
        <v>Groundwater Resources</v>
      </c>
      <c r="M12" s="44">
        <f t="shared" ref="M12:U12" ca="1" si="5">OFFSET(M12,0,-$L$1,1,1)</f>
        <v>0</v>
      </c>
      <c r="N12" s="44">
        <f t="shared" ca="1" si="5"/>
        <v>0</v>
      </c>
      <c r="O12" s="44">
        <f t="shared" ca="1" si="5"/>
        <v>0</v>
      </c>
      <c r="P12" s="44">
        <f t="shared" ca="1" si="5"/>
        <v>0</v>
      </c>
      <c r="Q12" s="44">
        <f t="shared" ca="1" si="5"/>
        <v>0</v>
      </c>
      <c r="R12" s="44">
        <f t="shared" ca="1" si="5"/>
        <v>0</v>
      </c>
      <c r="S12" s="44">
        <f t="shared" ca="1" si="5"/>
        <v>0</v>
      </c>
      <c r="T12" s="44">
        <f t="shared" ca="1" si="5"/>
        <v>0</v>
      </c>
      <c r="U12" s="44" t="str">
        <f t="shared" ca="1" si="5"/>
        <v>Groundwater Resources</v>
      </c>
      <c r="V12" s="44"/>
    </row>
    <row r="13" spans="2:22" ht="46.5" x14ac:dyDescent="0.25">
      <c r="B13" s="45"/>
      <c r="C13" s="46" t="s">
        <v>27</v>
      </c>
      <c r="D13" s="47" t="s">
        <v>116</v>
      </c>
      <c r="E13" s="47" t="s">
        <v>118</v>
      </c>
      <c r="F13" s="47" t="s">
        <v>118</v>
      </c>
      <c r="J13" s="38"/>
      <c r="L13" s="46" t="str">
        <f t="shared" ca="1" si="1"/>
        <v>Rating</v>
      </c>
      <c r="M13" s="47" t="e">
        <f ca="1">VLOOKUP(OFFSET(M13,0,-$L$1,1,1),Reference!#REF!,2,0)</f>
        <v>#REF!</v>
      </c>
      <c r="N13" s="47" t="e">
        <f ca="1">VLOOKUP(OFFSET(N13,0,-$L$1,1,1),Reference!#REF!,2,0)</f>
        <v>#REF!</v>
      </c>
      <c r="O13" s="47" t="e">
        <f ca="1">VLOOKUP(OFFSET(O13,0,-$L$1,1,1),Reference!#REF!,2,0)</f>
        <v>#REF!</v>
      </c>
      <c r="P13" s="47" t="e">
        <f ca="1">VLOOKUP(OFFSET(P13,0,-$L$1,1,1),Reference!#REF!,2,0)</f>
        <v>#REF!</v>
      </c>
      <c r="Q13" s="47" t="e">
        <f ca="1">VLOOKUP(OFFSET(Q13,0,-$L$1,1,1),Reference!#REF!,2,0)</f>
        <v>#REF!</v>
      </c>
      <c r="R13" s="47" t="e">
        <f ca="1">VLOOKUP(OFFSET(R13,0,-$L$1,1,1),Reference!#REF!,2,0)</f>
        <v>#REF!</v>
      </c>
      <c r="S13" s="47" t="e">
        <f ca="1">VLOOKUP(OFFSET(S13,0,-$L$1,1,1),Reference!#REF!,2,0)</f>
        <v>#REF!</v>
      </c>
      <c r="T13" s="47" t="e">
        <f ca="1">VLOOKUP(OFFSET(T13,0,-$L$1,1,1),Reference!#REF!,2,0)</f>
        <v>#REF!</v>
      </c>
      <c r="U13" s="47" t="e">
        <f ca="1">VLOOKUP(OFFSET(U13,0,-$L$1,1,1),Reference!#REF!,2,0)</f>
        <v>#REF!</v>
      </c>
      <c r="V13" s="47"/>
    </row>
    <row r="14" spans="2:22" ht="18" x14ac:dyDescent="0.25">
      <c r="B14" s="42">
        <f ca="1">(INDIRECT("B"&amp;ROW()-2)+1)</f>
        <v>6</v>
      </c>
      <c r="C14" s="43"/>
      <c r="D14" s="44"/>
      <c r="E14" s="44"/>
      <c r="F14" s="44"/>
      <c r="J14" s="38"/>
      <c r="L14" s="43">
        <f t="shared" ca="1" si="1"/>
        <v>0</v>
      </c>
      <c r="M14" s="44">
        <f t="shared" ref="M14:U14" ca="1" si="6">OFFSET(M14,0,-$L$1,1,1)</f>
        <v>0</v>
      </c>
      <c r="N14" s="44">
        <f t="shared" ca="1" si="6"/>
        <v>0</v>
      </c>
      <c r="O14" s="44">
        <f t="shared" ca="1" si="6"/>
        <v>0</v>
      </c>
      <c r="P14" s="44">
        <f t="shared" ca="1" si="6"/>
        <v>0</v>
      </c>
      <c r="Q14" s="44">
        <f t="shared" ca="1" si="6"/>
        <v>0</v>
      </c>
      <c r="R14" s="44">
        <f t="shared" ca="1" si="6"/>
        <v>0</v>
      </c>
      <c r="S14" s="44">
        <f t="shared" ca="1" si="6"/>
        <v>0</v>
      </c>
      <c r="T14" s="44">
        <f t="shared" ca="1" si="6"/>
        <v>0</v>
      </c>
      <c r="U14" s="44">
        <f t="shared" ca="1" si="6"/>
        <v>0</v>
      </c>
      <c r="V14" s="44"/>
    </row>
    <row r="15" spans="2:22" ht="47.25" thickBot="1" x14ac:dyDescent="0.3">
      <c r="B15" s="45"/>
      <c r="C15" s="46" t="s">
        <v>27</v>
      </c>
      <c r="D15" s="47" t="s">
        <v>116</v>
      </c>
      <c r="E15" s="47" t="s">
        <v>118</v>
      </c>
      <c r="F15" s="47" t="s">
        <v>118</v>
      </c>
      <c r="J15" s="38"/>
      <c r="L15" s="46" t="str">
        <f t="shared" ca="1" si="1"/>
        <v>Rating</v>
      </c>
      <c r="M15" s="47" t="e">
        <f ca="1">VLOOKUP(OFFSET(M15,0,-$L$1,1,1),Reference!#REF!,2,0)</f>
        <v>#REF!</v>
      </c>
      <c r="N15" s="47" t="e">
        <f ca="1">VLOOKUP(OFFSET(N15,0,-$L$1,1,1),Reference!#REF!,2,0)</f>
        <v>#REF!</v>
      </c>
      <c r="O15" s="47" t="e">
        <f ca="1">VLOOKUP(OFFSET(O15,0,-$L$1,1,1),Reference!#REF!,2,0)</f>
        <v>#REF!</v>
      </c>
      <c r="P15" s="47" t="e">
        <f ca="1">VLOOKUP(OFFSET(P15,0,-$L$1,1,1),Reference!#REF!,2,0)</f>
        <v>#REF!</v>
      </c>
      <c r="Q15" s="47" t="e">
        <f ca="1">VLOOKUP(OFFSET(Q15,0,-$L$1,1,1),Reference!#REF!,2,0)</f>
        <v>#REF!</v>
      </c>
      <c r="R15" s="47" t="e">
        <f ca="1">VLOOKUP(OFFSET(R15,0,-$L$1,1,1),Reference!#REF!,2,0)</f>
        <v>#REF!</v>
      </c>
      <c r="S15" s="47" t="e">
        <f ca="1">VLOOKUP(OFFSET(S15,0,-$L$1,1,1),Reference!#REF!,2,0)</f>
        <v>#REF!</v>
      </c>
      <c r="T15" s="47" t="e">
        <f ca="1">VLOOKUP(OFFSET(T15,0,-$L$1,1,1),Reference!#REF!,2,0)</f>
        <v>#REF!</v>
      </c>
      <c r="U15" s="47" t="e">
        <f ca="1">VLOOKUP(OFFSET(U15,0,-$L$1,1,1),Reference!#REF!,2,0)</f>
        <v>#REF!</v>
      </c>
      <c r="V15" s="47"/>
    </row>
    <row r="16" spans="2:22" s="33" customFormat="1" ht="53.25" thickTop="1" x14ac:dyDescent="0.4">
      <c r="B16" s="55"/>
      <c r="C16" s="56" t="str">
        <f>"SUMMARY "&amp;C3</f>
        <v>SUMMARY NATURAL ENVIRONMENT</v>
      </c>
      <c r="D16" s="57" t="e">
        <f ca="1">VLOOKUP($K$1+1-IF(OFFSET(D16,0,$L$1)=MIN(OFFSET($L16,0,1,1,$K$1)),$K$1,RANK(OFFSET(D16,0,$L$1),OFFSET($L16,0,1,1,$K$1))),Reference!#REF!,2)</f>
        <v>#REF!</v>
      </c>
      <c r="E16" s="57" t="e">
        <f ca="1">VLOOKUP($K$1+1-IF(OFFSET(E16,0,$L$1)=MIN(OFFSET($L16,0,1,1,$K$1)),$K$1,RANK(OFFSET(E16,0,$L$1),OFFSET($L16,0,1,1,$K$1))),Reference!#REF!,2)</f>
        <v>#REF!</v>
      </c>
      <c r="F16" s="57" t="e">
        <f ca="1">VLOOKUP($K$1+1-IF(OFFSET(F16,0,$L$1)=MIN(OFFSET($L16,0,1,1,$K$1)),$K$1,RANK(OFFSET(F16,0,$L$1),OFFSET($L16,0,1,1,$K$1))),Reference!#REF!,2)</f>
        <v>#REF!</v>
      </c>
      <c r="G16"/>
      <c r="H16"/>
      <c r="I16"/>
      <c r="J16" s="49"/>
      <c r="L16" s="48" t="str">
        <f t="shared" ca="1" si="1"/>
        <v>SUMMARY NATURAL ENVIRONMENT</v>
      </c>
      <c r="M16" s="31" t="e">
        <f t="shared" ref="M16:U16" ca="1" si="7">SUM(M3:M15)</f>
        <v>#REF!</v>
      </c>
      <c r="N16" s="31" t="e">
        <f t="shared" ca="1" si="7"/>
        <v>#REF!</v>
      </c>
      <c r="O16" s="31" t="e">
        <f t="shared" ca="1" si="7"/>
        <v>#REF!</v>
      </c>
      <c r="P16" s="31" t="e">
        <f t="shared" ca="1" si="7"/>
        <v>#REF!</v>
      </c>
      <c r="Q16" s="31" t="e">
        <f t="shared" ca="1" si="7"/>
        <v>#REF!</v>
      </c>
      <c r="R16" s="31" t="e">
        <f t="shared" ca="1" si="7"/>
        <v>#REF!</v>
      </c>
      <c r="S16" s="31" t="e">
        <f t="shared" ca="1" si="7"/>
        <v>#REF!</v>
      </c>
      <c r="T16" s="31" t="e">
        <f t="shared" ca="1" si="7"/>
        <v>#REF!</v>
      </c>
      <c r="U16" s="31" t="e">
        <f t="shared" ca="1" si="7"/>
        <v>#REF!</v>
      </c>
      <c r="V16" s="31"/>
    </row>
    <row r="17" spans="2:22" x14ac:dyDescent="0.3">
      <c r="J17" s="38"/>
      <c r="L17" s="33"/>
    </row>
    <row r="18" spans="2:22" ht="36" x14ac:dyDescent="0.3">
      <c r="B18" s="33"/>
      <c r="C18" s="37" t="s">
        <v>109</v>
      </c>
      <c r="D18" s="37" t="str">
        <f>D$2</f>
        <v xml:space="preserve">Do Nothing </v>
      </c>
      <c r="E18" s="37" t="str">
        <f>E$2</f>
        <v xml:space="preserve">Repair/Rehabilitation </v>
      </c>
      <c r="F18" s="37" t="str">
        <f>F$2</f>
        <v xml:space="preserve">Replacement </v>
      </c>
      <c r="J18" s="38"/>
      <c r="L18" s="37" t="str">
        <f t="shared" ref="L18:U18" ca="1" si="8">OFFSET(L18,0,-$L$1,1,1)</f>
        <v>CRITERIA FOR EVALUATING ALTERNATIVES</v>
      </c>
      <c r="M18" s="37" t="str">
        <f t="shared" ca="1" si="8"/>
        <v xml:space="preserve">Do Nothing </v>
      </c>
      <c r="N18" s="37" t="str">
        <f t="shared" ca="1" si="8"/>
        <v xml:space="preserve">Repair/Rehabilitation </v>
      </c>
      <c r="O18" s="37" t="str">
        <f t="shared" ca="1" si="8"/>
        <v xml:space="preserve">Replacement </v>
      </c>
      <c r="P18" s="37">
        <f t="shared" ca="1" si="8"/>
        <v>0</v>
      </c>
      <c r="Q18" s="37">
        <f t="shared" ca="1" si="8"/>
        <v>0</v>
      </c>
      <c r="R18" s="37">
        <f t="shared" ca="1" si="8"/>
        <v>0</v>
      </c>
      <c r="S18" s="37">
        <f t="shared" ca="1" si="8"/>
        <v>0</v>
      </c>
      <c r="T18" s="37">
        <f t="shared" ca="1" si="8"/>
        <v>0</v>
      </c>
      <c r="U18" s="37" t="str">
        <f t="shared" ca="1" si="8"/>
        <v>CRITERIA FOR EVALUATING ALTERNATIVES</v>
      </c>
      <c r="V18" s="37"/>
    </row>
    <row r="19" spans="2:22" x14ac:dyDescent="0.25">
      <c r="B19" s="31" t="s">
        <v>45</v>
      </c>
      <c r="C19" s="39" t="s">
        <v>123</v>
      </c>
      <c r="D19" s="40"/>
      <c r="E19" s="40"/>
      <c r="F19" s="41"/>
      <c r="J19" s="38"/>
      <c r="L19" s="39" t="str">
        <f ca="1">OFFSET(L19,0,-$L$1,1,1)</f>
        <v>SOCIAL ENVIRONMENT</v>
      </c>
      <c r="M19" s="40">
        <f t="shared" ref="M19:U20" ca="1" si="9">OFFSET(M19,0,-$L$1,1,1)</f>
        <v>0</v>
      </c>
      <c r="N19" s="40">
        <f t="shared" ca="1" si="9"/>
        <v>0</v>
      </c>
      <c r="O19" s="40">
        <f t="shared" ca="1" si="9"/>
        <v>0</v>
      </c>
      <c r="P19" s="40">
        <f t="shared" ca="1" si="9"/>
        <v>0</v>
      </c>
      <c r="Q19" s="41">
        <f t="shared" ca="1" si="9"/>
        <v>0</v>
      </c>
      <c r="R19" s="40">
        <f t="shared" ca="1" si="9"/>
        <v>0</v>
      </c>
      <c r="S19" s="40">
        <f t="shared" ca="1" si="9"/>
        <v>0</v>
      </c>
      <c r="T19" s="40">
        <f t="shared" ca="1" si="9"/>
        <v>0</v>
      </c>
      <c r="U19" s="40" t="str">
        <f t="shared" ca="1" si="9"/>
        <v>SOCIAL ENVIRONMENT</v>
      </c>
      <c r="V19" s="41"/>
    </row>
    <row r="20" spans="2:22" ht="18" x14ac:dyDescent="0.25">
      <c r="B20" s="42">
        <f ca="1">(INDIRECT("B"&amp;ROW()-2)+1)</f>
        <v>1</v>
      </c>
      <c r="C20" s="43" t="s">
        <v>124</v>
      </c>
      <c r="D20" s="44"/>
      <c r="E20" s="44"/>
      <c r="F20" s="44"/>
      <c r="J20" s="38"/>
      <c r="L20" s="43" t="str">
        <f t="shared" ref="L20:L32" ca="1" si="10">OFFSET(L20,0,-$L$1,1,1)</f>
        <v>Construction</v>
      </c>
      <c r="M20" s="44">
        <f t="shared" ca="1" si="9"/>
        <v>0</v>
      </c>
      <c r="N20" s="44">
        <f t="shared" ca="1" si="9"/>
        <v>0</v>
      </c>
      <c r="O20" s="44">
        <f t="shared" ca="1" si="9"/>
        <v>0</v>
      </c>
      <c r="P20" s="44">
        <f t="shared" ca="1" si="9"/>
        <v>0</v>
      </c>
      <c r="Q20" s="44">
        <f t="shared" ca="1" si="9"/>
        <v>0</v>
      </c>
      <c r="R20" s="44">
        <f t="shared" ca="1" si="9"/>
        <v>0</v>
      </c>
      <c r="S20" s="44">
        <f t="shared" ca="1" si="9"/>
        <v>0</v>
      </c>
      <c r="T20" s="44">
        <f t="shared" ca="1" si="9"/>
        <v>0</v>
      </c>
      <c r="U20" s="44" t="str">
        <f t="shared" ca="1" si="9"/>
        <v>Construction</v>
      </c>
      <c r="V20" s="44"/>
    </row>
    <row r="21" spans="2:22" ht="46.5" x14ac:dyDescent="0.25">
      <c r="B21" s="45"/>
      <c r="C21" s="46" t="s">
        <v>27</v>
      </c>
      <c r="D21" s="47" t="s">
        <v>116</v>
      </c>
      <c r="E21" s="47" t="s">
        <v>136</v>
      </c>
      <c r="F21" s="47" t="s">
        <v>118</v>
      </c>
      <c r="J21" s="38"/>
      <c r="L21" s="46" t="str">
        <f t="shared" ca="1" si="10"/>
        <v>Rating</v>
      </c>
      <c r="M21" s="47" t="e">
        <f ca="1">VLOOKUP(OFFSET(M21,0,-$L$1,1,1),Reference!#REF!,2,0)</f>
        <v>#REF!</v>
      </c>
      <c r="N21" s="47" t="e">
        <f ca="1">VLOOKUP(OFFSET(N21,0,-$L$1,1,1),Reference!#REF!,2,0)</f>
        <v>#REF!</v>
      </c>
      <c r="O21" s="47" t="e">
        <f ca="1">VLOOKUP(OFFSET(O21,0,-$L$1,1,1),Reference!#REF!,2,0)</f>
        <v>#REF!</v>
      </c>
      <c r="P21" s="47" t="e">
        <f ca="1">VLOOKUP(OFFSET(P21,0,-$L$1,1,1),Reference!#REF!,2,0)</f>
        <v>#REF!</v>
      </c>
      <c r="Q21" s="47" t="e">
        <f ca="1">VLOOKUP(OFFSET(Q21,0,-$L$1,1,1),Reference!#REF!,2,0)</f>
        <v>#REF!</v>
      </c>
      <c r="R21" s="47" t="e">
        <f ca="1">VLOOKUP(OFFSET(R21,0,-$L$1,1,1),Reference!#REF!,2,0)</f>
        <v>#REF!</v>
      </c>
      <c r="S21" s="47" t="e">
        <f ca="1">VLOOKUP(OFFSET(S21,0,-$L$1,1,1),Reference!#REF!,2,0)</f>
        <v>#REF!</v>
      </c>
      <c r="T21" s="47" t="e">
        <f ca="1">VLOOKUP(OFFSET(T21,0,-$L$1,1,1),Reference!#REF!,2,0)</f>
        <v>#REF!</v>
      </c>
      <c r="U21" s="47" t="e">
        <f ca="1">VLOOKUP(OFFSET(U21,0,-$L$1,1,1),Reference!#REF!,2,0)</f>
        <v>#REF!</v>
      </c>
      <c r="V21" s="47"/>
    </row>
    <row r="22" spans="2:22" ht="18" x14ac:dyDescent="0.25">
      <c r="B22" s="42">
        <f ca="1">(INDIRECT("B"&amp;ROW()-2)+1)</f>
        <v>2</v>
      </c>
      <c r="C22" s="43"/>
      <c r="D22" s="44"/>
      <c r="E22" s="44"/>
      <c r="F22" s="44"/>
      <c r="J22" s="38"/>
      <c r="L22" s="43">
        <f t="shared" ca="1" si="10"/>
        <v>0</v>
      </c>
      <c r="M22" s="44">
        <f t="shared" ref="M22:U22" ca="1" si="11">OFFSET(M22,0,-$L$1,1,1)</f>
        <v>0</v>
      </c>
      <c r="N22" s="44">
        <f t="shared" ca="1" si="11"/>
        <v>0</v>
      </c>
      <c r="O22" s="44">
        <f t="shared" ca="1" si="11"/>
        <v>0</v>
      </c>
      <c r="P22" s="44">
        <f t="shared" ca="1" si="11"/>
        <v>0</v>
      </c>
      <c r="Q22" s="44">
        <f t="shared" ca="1" si="11"/>
        <v>0</v>
      </c>
      <c r="R22" s="44">
        <f t="shared" ca="1" si="11"/>
        <v>0</v>
      </c>
      <c r="S22" s="44">
        <f t="shared" ca="1" si="11"/>
        <v>0</v>
      </c>
      <c r="T22" s="44">
        <f t="shared" ca="1" si="11"/>
        <v>0</v>
      </c>
      <c r="U22" s="44">
        <f t="shared" ca="1" si="11"/>
        <v>0</v>
      </c>
      <c r="V22" s="44"/>
    </row>
    <row r="23" spans="2:22" ht="46.5" x14ac:dyDescent="0.25">
      <c r="B23" s="45"/>
      <c r="C23" s="46" t="s">
        <v>27</v>
      </c>
      <c r="D23" s="47" t="s">
        <v>116</v>
      </c>
      <c r="E23" s="47" t="s">
        <v>136</v>
      </c>
      <c r="F23" s="47" t="s">
        <v>118</v>
      </c>
      <c r="J23" s="38"/>
      <c r="L23" s="46" t="str">
        <f t="shared" ca="1" si="10"/>
        <v>Rating</v>
      </c>
      <c r="M23" s="47" t="e">
        <f ca="1">VLOOKUP(OFFSET(M23,0,-$L$1,1,1),Reference!#REF!,2,0)</f>
        <v>#REF!</v>
      </c>
      <c r="N23" s="47" t="e">
        <f ca="1">VLOOKUP(OFFSET(N23,0,-$L$1,1,1),Reference!#REF!,2,0)</f>
        <v>#REF!</v>
      </c>
      <c r="O23" s="47" t="e">
        <f ca="1">VLOOKUP(OFFSET(O23,0,-$L$1,1,1),Reference!#REF!,2,0)</f>
        <v>#REF!</v>
      </c>
      <c r="P23" s="47" t="e">
        <f ca="1">VLOOKUP(OFFSET(P23,0,-$L$1,1,1),Reference!#REF!,2,0)</f>
        <v>#REF!</v>
      </c>
      <c r="Q23" s="47" t="e">
        <f ca="1">VLOOKUP(OFFSET(Q23,0,-$L$1,1,1),Reference!#REF!,2,0)</f>
        <v>#REF!</v>
      </c>
      <c r="R23" s="47" t="e">
        <f ca="1">VLOOKUP(OFFSET(R23,0,-$L$1,1,1),Reference!#REF!,2,0)</f>
        <v>#REF!</v>
      </c>
      <c r="S23" s="47" t="e">
        <f ca="1">VLOOKUP(OFFSET(S23,0,-$L$1,1,1),Reference!#REF!,2,0)</f>
        <v>#REF!</v>
      </c>
      <c r="T23" s="47" t="e">
        <f ca="1">VLOOKUP(OFFSET(T23,0,-$L$1,1,1),Reference!#REF!,2,0)</f>
        <v>#REF!</v>
      </c>
      <c r="U23" s="47" t="e">
        <f ca="1">VLOOKUP(OFFSET(U23,0,-$L$1,1,1),Reference!#REF!,2,0)</f>
        <v>#REF!</v>
      </c>
      <c r="V23" s="47"/>
    </row>
    <row r="24" spans="2:22" ht="18" x14ac:dyDescent="0.25">
      <c r="B24" s="42">
        <f ca="1">(INDIRECT("B"&amp;ROW()-2)+1)</f>
        <v>3</v>
      </c>
      <c r="C24" s="43"/>
      <c r="D24" s="44"/>
      <c r="E24" s="44"/>
      <c r="F24" s="44"/>
      <c r="J24" s="38"/>
      <c r="L24" s="43">
        <f t="shared" ca="1" si="10"/>
        <v>0</v>
      </c>
      <c r="M24" s="44">
        <f t="shared" ref="M24:U24" ca="1" si="12">OFFSET(M24,0,-$L$1,1,1)</f>
        <v>0</v>
      </c>
      <c r="N24" s="44">
        <f t="shared" ca="1" si="12"/>
        <v>0</v>
      </c>
      <c r="O24" s="44">
        <f t="shared" ca="1" si="12"/>
        <v>0</v>
      </c>
      <c r="P24" s="44">
        <f t="shared" ca="1" si="12"/>
        <v>0</v>
      </c>
      <c r="Q24" s="44">
        <f t="shared" ca="1" si="12"/>
        <v>0</v>
      </c>
      <c r="R24" s="44">
        <f t="shared" ca="1" si="12"/>
        <v>0</v>
      </c>
      <c r="S24" s="44">
        <f t="shared" ca="1" si="12"/>
        <v>0</v>
      </c>
      <c r="T24" s="44">
        <f t="shared" ca="1" si="12"/>
        <v>0</v>
      </c>
      <c r="U24" s="44">
        <f t="shared" ca="1" si="12"/>
        <v>0</v>
      </c>
      <c r="V24" s="44"/>
    </row>
    <row r="25" spans="2:22" ht="46.5" x14ac:dyDescent="0.25">
      <c r="B25" s="45"/>
      <c r="C25" s="46" t="s">
        <v>27</v>
      </c>
      <c r="D25" s="47" t="s">
        <v>116</v>
      </c>
      <c r="E25" s="47" t="s">
        <v>136</v>
      </c>
      <c r="F25" s="47" t="s">
        <v>118</v>
      </c>
      <c r="J25" s="38"/>
      <c r="L25" s="46" t="str">
        <f t="shared" ca="1" si="10"/>
        <v>Rating</v>
      </c>
      <c r="M25" s="47" t="e">
        <f ca="1">VLOOKUP(OFFSET(M25,0,-$L$1,1,1),Reference!#REF!,2,0)</f>
        <v>#REF!</v>
      </c>
      <c r="N25" s="47" t="e">
        <f ca="1">VLOOKUP(OFFSET(N25,0,-$L$1,1,1),Reference!#REF!,2,0)</f>
        <v>#REF!</v>
      </c>
      <c r="O25" s="47" t="e">
        <f ca="1">VLOOKUP(OFFSET(O25,0,-$L$1,1,1),Reference!#REF!,2,0)</f>
        <v>#REF!</v>
      </c>
      <c r="P25" s="47" t="e">
        <f ca="1">VLOOKUP(OFFSET(P25,0,-$L$1,1,1),Reference!#REF!,2,0)</f>
        <v>#REF!</v>
      </c>
      <c r="Q25" s="47" t="e">
        <f ca="1">VLOOKUP(OFFSET(Q25,0,-$L$1,1,1),Reference!#REF!,2,0)</f>
        <v>#REF!</v>
      </c>
      <c r="R25" s="47" t="e">
        <f ca="1">VLOOKUP(OFFSET(R25,0,-$L$1,1,1),Reference!#REF!,2,0)</f>
        <v>#REF!</v>
      </c>
      <c r="S25" s="47" t="e">
        <f ca="1">VLOOKUP(OFFSET(S25,0,-$L$1,1,1),Reference!#REF!,2,0)</f>
        <v>#REF!</v>
      </c>
      <c r="T25" s="47" t="e">
        <f ca="1">VLOOKUP(OFFSET(T25,0,-$L$1,1,1),Reference!#REF!,2,0)</f>
        <v>#REF!</v>
      </c>
      <c r="U25" s="47" t="e">
        <f ca="1">VLOOKUP(OFFSET(U25,0,-$L$1,1,1),Reference!#REF!,2,0)</f>
        <v>#REF!</v>
      </c>
      <c r="V25" s="47"/>
    </row>
    <row r="26" spans="2:22" ht="18" x14ac:dyDescent="0.25">
      <c r="B26" s="42">
        <f ca="1">(INDIRECT("B"&amp;ROW()-2)+1)</f>
        <v>4</v>
      </c>
      <c r="C26" s="43"/>
      <c r="D26" s="44"/>
      <c r="E26" s="44"/>
      <c r="F26" s="44"/>
      <c r="J26" s="38"/>
      <c r="L26" s="43">
        <f t="shared" ca="1" si="10"/>
        <v>0</v>
      </c>
      <c r="M26" s="44">
        <f t="shared" ref="M26:U26" ca="1" si="13">OFFSET(M26,0,-$L$1,1,1)</f>
        <v>0</v>
      </c>
      <c r="N26" s="44">
        <f t="shared" ca="1" si="13"/>
        <v>0</v>
      </c>
      <c r="O26" s="44">
        <f t="shared" ca="1" si="13"/>
        <v>0</v>
      </c>
      <c r="P26" s="44">
        <f t="shared" ca="1" si="13"/>
        <v>0</v>
      </c>
      <c r="Q26" s="44">
        <f t="shared" ca="1" si="13"/>
        <v>0</v>
      </c>
      <c r="R26" s="44">
        <f t="shared" ca="1" si="13"/>
        <v>0</v>
      </c>
      <c r="S26" s="44">
        <f t="shared" ca="1" si="13"/>
        <v>0</v>
      </c>
      <c r="T26" s="44">
        <f t="shared" ca="1" si="13"/>
        <v>0</v>
      </c>
      <c r="U26" s="44">
        <f t="shared" ca="1" si="13"/>
        <v>0</v>
      </c>
      <c r="V26" s="44"/>
    </row>
    <row r="27" spans="2:22" ht="46.5" x14ac:dyDescent="0.25">
      <c r="B27" s="45"/>
      <c r="C27" s="46" t="s">
        <v>27</v>
      </c>
      <c r="D27" s="47" t="s">
        <v>116</v>
      </c>
      <c r="E27" s="47" t="s">
        <v>136</v>
      </c>
      <c r="F27" s="47" t="s">
        <v>118</v>
      </c>
      <c r="J27" s="38"/>
      <c r="L27" s="46" t="str">
        <f t="shared" ca="1" si="10"/>
        <v>Rating</v>
      </c>
      <c r="M27" s="47" t="e">
        <f ca="1">VLOOKUP(OFFSET(M27,0,-$L$1,1,1),Reference!#REF!,2,0)</f>
        <v>#REF!</v>
      </c>
      <c r="N27" s="47" t="e">
        <f ca="1">VLOOKUP(OFFSET(N27,0,-$L$1,1,1),Reference!#REF!,2,0)</f>
        <v>#REF!</v>
      </c>
      <c r="O27" s="47" t="e">
        <f ca="1">VLOOKUP(OFFSET(O27,0,-$L$1,1,1),Reference!#REF!,2,0)</f>
        <v>#REF!</v>
      </c>
      <c r="P27" s="47" t="e">
        <f ca="1">VLOOKUP(OFFSET(P27,0,-$L$1,1,1),Reference!#REF!,2,0)</f>
        <v>#REF!</v>
      </c>
      <c r="Q27" s="47" t="e">
        <f ca="1">VLOOKUP(OFFSET(Q27,0,-$L$1,1,1),Reference!#REF!,2,0)</f>
        <v>#REF!</v>
      </c>
      <c r="R27" s="47" t="e">
        <f ca="1">VLOOKUP(OFFSET(R27,0,-$L$1,1,1),Reference!#REF!,2,0)</f>
        <v>#REF!</v>
      </c>
      <c r="S27" s="47" t="e">
        <f ca="1">VLOOKUP(OFFSET(S27,0,-$L$1,1,1),Reference!#REF!,2,0)</f>
        <v>#REF!</v>
      </c>
      <c r="T27" s="47" t="e">
        <f ca="1">VLOOKUP(OFFSET(T27,0,-$L$1,1,1),Reference!#REF!,2,0)</f>
        <v>#REF!</v>
      </c>
      <c r="U27" s="47" t="e">
        <f ca="1">VLOOKUP(OFFSET(U27,0,-$L$1,1,1),Reference!#REF!,2,0)</f>
        <v>#REF!</v>
      </c>
      <c r="V27" s="47"/>
    </row>
    <row r="28" spans="2:22" ht="18" x14ac:dyDescent="0.25">
      <c r="B28" s="42">
        <f ca="1">(INDIRECT("B"&amp;ROW()-2)+1)</f>
        <v>5</v>
      </c>
      <c r="C28" s="43"/>
      <c r="D28" s="44"/>
      <c r="E28" s="44"/>
      <c r="F28" s="44"/>
      <c r="J28" s="38"/>
      <c r="L28" s="43">
        <f t="shared" ca="1" si="10"/>
        <v>0</v>
      </c>
      <c r="M28" s="44">
        <f t="shared" ref="M28:U28" ca="1" si="14">OFFSET(M28,0,-$L$1,1,1)</f>
        <v>0</v>
      </c>
      <c r="N28" s="44">
        <f t="shared" ca="1" si="14"/>
        <v>0</v>
      </c>
      <c r="O28" s="44">
        <f t="shared" ca="1" si="14"/>
        <v>0</v>
      </c>
      <c r="P28" s="44">
        <f t="shared" ca="1" si="14"/>
        <v>0</v>
      </c>
      <c r="Q28" s="44">
        <f t="shared" ca="1" si="14"/>
        <v>0</v>
      </c>
      <c r="R28" s="44">
        <f t="shared" ca="1" si="14"/>
        <v>0</v>
      </c>
      <c r="S28" s="44">
        <f t="shared" ca="1" si="14"/>
        <v>0</v>
      </c>
      <c r="T28" s="44">
        <f t="shared" ca="1" si="14"/>
        <v>0</v>
      </c>
      <c r="U28" s="44">
        <f t="shared" ca="1" si="14"/>
        <v>0</v>
      </c>
      <c r="V28" s="44"/>
    </row>
    <row r="29" spans="2:22" ht="46.5" x14ac:dyDescent="0.25">
      <c r="B29" s="45"/>
      <c r="C29" s="46" t="s">
        <v>27</v>
      </c>
      <c r="D29" s="47" t="s">
        <v>116</v>
      </c>
      <c r="E29" s="47" t="s">
        <v>136</v>
      </c>
      <c r="F29" s="47" t="s">
        <v>118</v>
      </c>
      <c r="J29" s="38"/>
      <c r="L29" s="46" t="str">
        <f t="shared" ca="1" si="10"/>
        <v>Rating</v>
      </c>
      <c r="M29" s="47" t="e">
        <f ca="1">VLOOKUP(OFFSET(M29,0,-$L$1,1,1),Reference!#REF!,2,0)</f>
        <v>#REF!</v>
      </c>
      <c r="N29" s="47" t="e">
        <f ca="1">VLOOKUP(OFFSET(N29,0,-$L$1,1,1),Reference!#REF!,2,0)</f>
        <v>#REF!</v>
      </c>
      <c r="O29" s="47" t="e">
        <f ca="1">VLOOKUP(OFFSET(O29,0,-$L$1,1,1),Reference!#REF!,2,0)</f>
        <v>#REF!</v>
      </c>
      <c r="P29" s="47" t="e">
        <f ca="1">VLOOKUP(OFFSET(P29,0,-$L$1,1,1),Reference!#REF!,2,0)</f>
        <v>#REF!</v>
      </c>
      <c r="Q29" s="47" t="e">
        <f ca="1">VLOOKUP(OFFSET(Q29,0,-$L$1,1,1),Reference!#REF!,2,0)</f>
        <v>#REF!</v>
      </c>
      <c r="R29" s="47" t="e">
        <f ca="1">VLOOKUP(OFFSET(R29,0,-$L$1,1,1),Reference!#REF!,2,0)</f>
        <v>#REF!</v>
      </c>
      <c r="S29" s="47" t="e">
        <f ca="1">VLOOKUP(OFFSET(S29,0,-$L$1,1,1),Reference!#REF!,2,0)</f>
        <v>#REF!</v>
      </c>
      <c r="T29" s="47" t="e">
        <f ca="1">VLOOKUP(OFFSET(T29,0,-$L$1,1,1),Reference!#REF!,2,0)</f>
        <v>#REF!</v>
      </c>
      <c r="U29" s="47" t="e">
        <f ca="1">VLOOKUP(OFFSET(U29,0,-$L$1,1,1),Reference!#REF!,2,0)</f>
        <v>#REF!</v>
      </c>
      <c r="V29" s="47"/>
    </row>
    <row r="30" spans="2:22" ht="18" x14ac:dyDescent="0.25">
      <c r="B30" s="42">
        <f ca="1">(INDIRECT("B"&amp;ROW()-2)+1)</f>
        <v>6</v>
      </c>
      <c r="C30" s="43"/>
      <c r="D30" s="44"/>
      <c r="E30" s="44"/>
      <c r="F30" s="44"/>
      <c r="J30" s="38"/>
      <c r="L30" s="43">
        <f t="shared" ca="1" si="10"/>
        <v>0</v>
      </c>
      <c r="M30" s="44">
        <f t="shared" ref="M30:U30" ca="1" si="15">OFFSET(M30,0,-$L$1,1,1)</f>
        <v>0</v>
      </c>
      <c r="N30" s="44">
        <f t="shared" ca="1" si="15"/>
        <v>0</v>
      </c>
      <c r="O30" s="44">
        <f t="shared" ca="1" si="15"/>
        <v>0</v>
      </c>
      <c r="P30" s="44">
        <f t="shared" ca="1" si="15"/>
        <v>0</v>
      </c>
      <c r="Q30" s="44">
        <f t="shared" ca="1" si="15"/>
        <v>0</v>
      </c>
      <c r="R30" s="44">
        <f t="shared" ca="1" si="15"/>
        <v>0</v>
      </c>
      <c r="S30" s="44">
        <f t="shared" ca="1" si="15"/>
        <v>0</v>
      </c>
      <c r="T30" s="44">
        <f t="shared" ca="1" si="15"/>
        <v>0</v>
      </c>
      <c r="U30" s="44">
        <f t="shared" ca="1" si="15"/>
        <v>0</v>
      </c>
      <c r="V30" s="44"/>
    </row>
    <row r="31" spans="2:22" ht="47.25" thickBot="1" x14ac:dyDescent="0.3">
      <c r="B31" s="45"/>
      <c r="C31" s="46" t="s">
        <v>27</v>
      </c>
      <c r="D31" s="47" t="s">
        <v>116</v>
      </c>
      <c r="E31" s="47" t="s">
        <v>136</v>
      </c>
      <c r="F31" s="47" t="s">
        <v>118</v>
      </c>
      <c r="J31" s="38"/>
      <c r="L31" s="46" t="str">
        <f t="shared" ca="1" si="10"/>
        <v>Rating</v>
      </c>
      <c r="M31" s="47" t="e">
        <f ca="1">VLOOKUP(OFFSET(M31,0,-$L$1,1,1),Reference!#REF!,2,0)</f>
        <v>#REF!</v>
      </c>
      <c r="N31" s="47" t="e">
        <f ca="1">VLOOKUP(OFFSET(N31,0,-$L$1,1,1),Reference!#REF!,2,0)</f>
        <v>#REF!</v>
      </c>
      <c r="O31" s="47" t="e">
        <f ca="1">VLOOKUP(OFFSET(O31,0,-$L$1,1,1),Reference!#REF!,2,0)</f>
        <v>#REF!</v>
      </c>
      <c r="P31" s="47" t="e">
        <f ca="1">VLOOKUP(OFFSET(P31,0,-$L$1,1,1),Reference!#REF!,2,0)</f>
        <v>#REF!</v>
      </c>
      <c r="Q31" s="47" t="e">
        <f ca="1">VLOOKUP(OFFSET(Q31,0,-$L$1,1,1),Reference!#REF!,2,0)</f>
        <v>#REF!</v>
      </c>
      <c r="R31" s="47" t="e">
        <f ca="1">VLOOKUP(OFFSET(R31,0,-$L$1,1,1),Reference!#REF!,2,0)</f>
        <v>#REF!</v>
      </c>
      <c r="S31" s="47" t="e">
        <f ca="1">VLOOKUP(OFFSET(S31,0,-$L$1,1,1),Reference!#REF!,2,0)</f>
        <v>#REF!</v>
      </c>
      <c r="T31" s="47" t="e">
        <f ca="1">VLOOKUP(OFFSET(T31,0,-$L$1,1,1),Reference!#REF!,2,0)</f>
        <v>#REF!</v>
      </c>
      <c r="U31" s="47" t="e">
        <f ca="1">VLOOKUP(OFFSET(U31,0,-$L$1,1,1),Reference!#REF!,2,0)</f>
        <v>#REF!</v>
      </c>
      <c r="V31" s="47"/>
    </row>
    <row r="32" spans="2:22" s="33" customFormat="1" ht="53.25" thickTop="1" x14ac:dyDescent="0.4">
      <c r="B32" s="55"/>
      <c r="C32" s="56" t="str">
        <f>"SUMMARY "&amp;C19</f>
        <v>SUMMARY SOCIAL ENVIRONMENT</v>
      </c>
      <c r="D32" s="57" t="e">
        <f ca="1">VLOOKUP($K$1+1-IF(OFFSET(D32,0,$L$1)=MIN(OFFSET($L32,0,1,1,$K$1)),$K$1,RANK(OFFSET(D32,0,$L$1),OFFSET($L32,0,1,1,$K$1))),Reference!#REF!,2)</f>
        <v>#REF!</v>
      </c>
      <c r="E32" s="57" t="e">
        <f ca="1">VLOOKUP($K$1+1-IF(OFFSET(E32,0,$L$1)=MIN(OFFSET($L32,0,1,1,$K$1)),$K$1,RANK(OFFSET(E32,0,$L$1),OFFSET($L32,0,1,1,$K$1))),Reference!#REF!,2)</f>
        <v>#REF!</v>
      </c>
      <c r="F32" s="57" t="e">
        <f ca="1">VLOOKUP($K$1+1-IF(OFFSET(F32,0,$L$1)=MIN(OFFSET($L32,0,1,1,$K$1)),$K$1,RANK(OFFSET(F32,0,$L$1),OFFSET($L32,0,1,1,$K$1))),Reference!#REF!,2)</f>
        <v>#REF!</v>
      </c>
      <c r="G32"/>
      <c r="H32"/>
      <c r="I32"/>
      <c r="J32" s="49"/>
      <c r="L32" s="48" t="str">
        <f t="shared" ca="1" si="10"/>
        <v>SUMMARY SOCIAL ENVIRONMENT</v>
      </c>
      <c r="M32" s="31" t="e">
        <f ca="1">SUM(OFFSET(M19,0,0,ROW(M32)-ROW(M19),1))</f>
        <v>#REF!</v>
      </c>
      <c r="N32" s="31" t="e">
        <f t="shared" ref="N32:V32" ca="1" si="16">SUM(OFFSET(N19,0,0,ROW(N32)-ROW(N19),1))</f>
        <v>#REF!</v>
      </c>
      <c r="O32" s="31" t="e">
        <f t="shared" ca="1" si="16"/>
        <v>#REF!</v>
      </c>
      <c r="P32" s="31" t="e">
        <f t="shared" ca="1" si="16"/>
        <v>#REF!</v>
      </c>
      <c r="Q32" s="31" t="e">
        <f t="shared" ca="1" si="16"/>
        <v>#REF!</v>
      </c>
      <c r="R32" s="31" t="e">
        <f t="shared" ca="1" si="16"/>
        <v>#REF!</v>
      </c>
      <c r="S32" s="31" t="e">
        <f t="shared" ca="1" si="16"/>
        <v>#REF!</v>
      </c>
      <c r="T32" s="31" t="e">
        <f t="shared" ca="1" si="16"/>
        <v>#REF!</v>
      </c>
      <c r="U32" s="31" t="e">
        <f t="shared" ca="1" si="16"/>
        <v>#REF!</v>
      </c>
      <c r="V32" s="31">
        <f t="shared" ca="1" si="16"/>
        <v>0</v>
      </c>
    </row>
    <row r="33" spans="2:22" x14ac:dyDescent="0.3">
      <c r="J33" s="38"/>
      <c r="L33" s="33"/>
    </row>
    <row r="34" spans="2:22" ht="36" x14ac:dyDescent="0.3">
      <c r="B34" s="33"/>
      <c r="C34" s="37" t="s">
        <v>109</v>
      </c>
      <c r="D34" s="37" t="str">
        <f>D$2</f>
        <v xml:space="preserve">Do Nothing </v>
      </c>
      <c r="E34" s="37" t="str">
        <f>E$2</f>
        <v xml:space="preserve">Repair/Rehabilitation </v>
      </c>
      <c r="F34" s="37" t="str">
        <f>F$2</f>
        <v xml:space="preserve">Replacement </v>
      </c>
      <c r="J34" s="38"/>
      <c r="L34" s="37" t="str">
        <f t="shared" ref="L34:U34" ca="1" si="17">OFFSET(L34,0,-$L$1,1,1)</f>
        <v>CRITERIA FOR EVALUATING ALTERNATIVES</v>
      </c>
      <c r="M34" s="37" t="str">
        <f t="shared" ca="1" si="17"/>
        <v xml:space="preserve">Do Nothing </v>
      </c>
      <c r="N34" s="37" t="str">
        <f t="shared" ca="1" si="17"/>
        <v xml:space="preserve">Repair/Rehabilitation </v>
      </c>
      <c r="O34" s="37" t="str">
        <f t="shared" ca="1" si="17"/>
        <v xml:space="preserve">Replacement </v>
      </c>
      <c r="P34" s="37">
        <f t="shared" ca="1" si="17"/>
        <v>0</v>
      </c>
      <c r="Q34" s="37">
        <f t="shared" ca="1" si="17"/>
        <v>0</v>
      </c>
      <c r="R34" s="37">
        <f t="shared" ca="1" si="17"/>
        <v>0</v>
      </c>
      <c r="S34" s="37">
        <f t="shared" ca="1" si="17"/>
        <v>0</v>
      </c>
      <c r="T34" s="37">
        <f t="shared" ca="1" si="17"/>
        <v>0</v>
      </c>
      <c r="U34" s="37" t="str">
        <f t="shared" ca="1" si="17"/>
        <v>CRITERIA FOR EVALUATING ALTERNATIVES</v>
      </c>
      <c r="V34" s="37"/>
    </row>
    <row r="35" spans="2:22" x14ac:dyDescent="0.25">
      <c r="B35" s="31" t="s">
        <v>53</v>
      </c>
      <c r="C35" s="39" t="s">
        <v>125</v>
      </c>
      <c r="D35" s="40"/>
      <c r="E35" s="40"/>
      <c r="F35" s="41"/>
      <c r="J35" s="38"/>
      <c r="L35" s="39" t="str">
        <f t="shared" ref="L35:L48" ca="1" si="18">OFFSET(L35,0,-$L$1,1,1)</f>
        <v>CULTURAL ENVIRONMENT</v>
      </c>
      <c r="M35" s="40">
        <f t="shared" ref="M35:U36" ca="1" si="19">OFFSET(M35,0,-$L$1,1,1)</f>
        <v>0</v>
      </c>
      <c r="N35" s="40">
        <f t="shared" ca="1" si="19"/>
        <v>0</v>
      </c>
      <c r="O35" s="40">
        <f t="shared" ca="1" si="19"/>
        <v>0</v>
      </c>
      <c r="P35" s="40">
        <f t="shared" ca="1" si="19"/>
        <v>0</v>
      </c>
      <c r="Q35" s="41">
        <f t="shared" ca="1" si="19"/>
        <v>0</v>
      </c>
      <c r="R35" s="40">
        <f t="shared" ca="1" si="19"/>
        <v>0</v>
      </c>
      <c r="S35" s="40">
        <f t="shared" ca="1" si="19"/>
        <v>0</v>
      </c>
      <c r="T35" s="40">
        <f t="shared" ca="1" si="19"/>
        <v>0</v>
      </c>
      <c r="U35" s="40" t="str">
        <f t="shared" ca="1" si="19"/>
        <v>CULTURAL ENVIRONMENT</v>
      </c>
      <c r="V35" s="41"/>
    </row>
    <row r="36" spans="2:22" ht="18" x14ac:dyDescent="0.25">
      <c r="B36" s="42">
        <f ca="1">(INDIRECT("B"&amp;ROW()-2)+1)</f>
        <v>1</v>
      </c>
      <c r="C36" s="43"/>
      <c r="D36" s="44"/>
      <c r="E36" s="44"/>
      <c r="F36" s="44"/>
      <c r="J36" s="38"/>
      <c r="L36" s="43">
        <f t="shared" ca="1" si="18"/>
        <v>0</v>
      </c>
      <c r="M36" s="44">
        <f t="shared" ca="1" si="19"/>
        <v>0</v>
      </c>
      <c r="N36" s="44">
        <f t="shared" ca="1" si="19"/>
        <v>0</v>
      </c>
      <c r="O36" s="44">
        <f t="shared" ca="1" si="19"/>
        <v>0</v>
      </c>
      <c r="P36" s="44">
        <f t="shared" ca="1" si="19"/>
        <v>0</v>
      </c>
      <c r="Q36" s="44">
        <f t="shared" ca="1" si="19"/>
        <v>0</v>
      </c>
      <c r="R36" s="44">
        <f t="shared" ca="1" si="19"/>
        <v>0</v>
      </c>
      <c r="S36" s="44">
        <f t="shared" ca="1" si="19"/>
        <v>0</v>
      </c>
      <c r="T36" s="44">
        <f t="shared" ca="1" si="19"/>
        <v>0</v>
      </c>
      <c r="U36" s="44">
        <f t="shared" ca="1" si="19"/>
        <v>0</v>
      </c>
      <c r="V36" s="44"/>
    </row>
    <row r="37" spans="2:22" ht="46.5" x14ac:dyDescent="0.25">
      <c r="B37" s="45"/>
      <c r="C37" s="46" t="s">
        <v>27</v>
      </c>
      <c r="D37" s="47" t="s">
        <v>116</v>
      </c>
      <c r="E37" s="47" t="s">
        <v>116</v>
      </c>
      <c r="F37" s="47" t="s">
        <v>118</v>
      </c>
      <c r="J37" s="38"/>
      <c r="L37" s="46" t="str">
        <f t="shared" ca="1" si="18"/>
        <v>Rating</v>
      </c>
      <c r="M37" s="47" t="e">
        <f ca="1">VLOOKUP(OFFSET(M37,0,-$L$1,1,1),Reference!#REF!,2,0)</f>
        <v>#REF!</v>
      </c>
      <c r="N37" s="47" t="e">
        <f ca="1">VLOOKUP(OFFSET(N37,0,-$L$1,1,1),Reference!#REF!,2,0)</f>
        <v>#REF!</v>
      </c>
      <c r="O37" s="47" t="e">
        <f ca="1">VLOOKUP(OFFSET(O37,0,-$L$1,1,1),Reference!#REF!,2,0)</f>
        <v>#REF!</v>
      </c>
      <c r="P37" s="47" t="e">
        <f ca="1">VLOOKUP(OFFSET(P37,0,-$L$1,1,1),Reference!#REF!,2,0)</f>
        <v>#REF!</v>
      </c>
      <c r="Q37" s="47" t="e">
        <f ca="1">VLOOKUP(OFFSET(Q37,0,-$L$1,1,1),Reference!#REF!,2,0)</f>
        <v>#REF!</v>
      </c>
      <c r="R37" s="47" t="e">
        <f ca="1">VLOOKUP(OFFSET(R37,0,-$L$1,1,1),Reference!#REF!,2,0)</f>
        <v>#REF!</v>
      </c>
      <c r="S37" s="47" t="e">
        <f ca="1">VLOOKUP(OFFSET(S37,0,-$L$1,1,1),Reference!#REF!,2,0)</f>
        <v>#REF!</v>
      </c>
      <c r="T37" s="47" t="e">
        <f ca="1">VLOOKUP(OFFSET(T37,0,-$L$1,1,1),Reference!#REF!,2,0)</f>
        <v>#REF!</v>
      </c>
      <c r="U37" s="47" t="e">
        <f ca="1">VLOOKUP(OFFSET(U37,0,-$L$1,1,1),Reference!#REF!,2,0)</f>
        <v>#REF!</v>
      </c>
      <c r="V37" s="47"/>
    </row>
    <row r="38" spans="2:22" ht="18" x14ac:dyDescent="0.25">
      <c r="B38" s="42">
        <f ca="1">(INDIRECT("B"&amp;ROW()-2)+1)</f>
        <v>2</v>
      </c>
      <c r="C38" s="43"/>
      <c r="D38" s="44"/>
      <c r="E38" s="44"/>
      <c r="F38" s="44"/>
      <c r="J38" s="38"/>
      <c r="L38" s="43">
        <f t="shared" ca="1" si="18"/>
        <v>0</v>
      </c>
      <c r="M38" s="44">
        <f t="shared" ref="M38:U38" ca="1" si="20">OFFSET(M38,0,-$L$1,1,1)</f>
        <v>0</v>
      </c>
      <c r="N38" s="44">
        <f t="shared" ca="1" si="20"/>
        <v>0</v>
      </c>
      <c r="O38" s="44">
        <f t="shared" ca="1" si="20"/>
        <v>0</v>
      </c>
      <c r="P38" s="44">
        <f t="shared" ca="1" si="20"/>
        <v>0</v>
      </c>
      <c r="Q38" s="44">
        <f t="shared" ca="1" si="20"/>
        <v>0</v>
      </c>
      <c r="R38" s="44">
        <f t="shared" ca="1" si="20"/>
        <v>0</v>
      </c>
      <c r="S38" s="44">
        <f t="shared" ca="1" si="20"/>
        <v>0</v>
      </c>
      <c r="T38" s="44">
        <f t="shared" ca="1" si="20"/>
        <v>0</v>
      </c>
      <c r="U38" s="44">
        <f t="shared" ca="1" si="20"/>
        <v>0</v>
      </c>
      <c r="V38" s="44"/>
    </row>
    <row r="39" spans="2:22" ht="46.5" x14ac:dyDescent="0.25">
      <c r="B39" s="45"/>
      <c r="C39" s="46" t="s">
        <v>27</v>
      </c>
      <c r="D39" s="47" t="s">
        <v>116</v>
      </c>
      <c r="E39" s="47" t="s">
        <v>116</v>
      </c>
      <c r="F39" s="47" t="s">
        <v>118</v>
      </c>
      <c r="J39" s="38"/>
      <c r="L39" s="46" t="str">
        <f t="shared" ca="1" si="18"/>
        <v>Rating</v>
      </c>
      <c r="M39" s="47" t="e">
        <f ca="1">VLOOKUP(OFFSET(M39,0,-$L$1,1,1),Reference!#REF!,2,0)</f>
        <v>#REF!</v>
      </c>
      <c r="N39" s="47" t="e">
        <f ca="1">VLOOKUP(OFFSET(N39,0,-$L$1,1,1),Reference!#REF!,2,0)</f>
        <v>#REF!</v>
      </c>
      <c r="O39" s="47" t="e">
        <f ca="1">VLOOKUP(OFFSET(O39,0,-$L$1,1,1),Reference!#REF!,2,0)</f>
        <v>#REF!</v>
      </c>
      <c r="P39" s="47" t="e">
        <f ca="1">VLOOKUP(OFFSET(P39,0,-$L$1,1,1),Reference!#REF!,2,0)</f>
        <v>#REF!</v>
      </c>
      <c r="Q39" s="47" t="e">
        <f ca="1">VLOOKUP(OFFSET(Q39,0,-$L$1,1,1),Reference!#REF!,2,0)</f>
        <v>#REF!</v>
      </c>
      <c r="R39" s="47" t="e">
        <f ca="1">VLOOKUP(OFFSET(R39,0,-$L$1,1,1),Reference!#REF!,2,0)</f>
        <v>#REF!</v>
      </c>
      <c r="S39" s="47" t="e">
        <f ca="1">VLOOKUP(OFFSET(S39,0,-$L$1,1,1),Reference!#REF!,2,0)</f>
        <v>#REF!</v>
      </c>
      <c r="T39" s="47" t="e">
        <f ca="1">VLOOKUP(OFFSET(T39,0,-$L$1,1,1),Reference!#REF!,2,0)</f>
        <v>#REF!</v>
      </c>
      <c r="U39" s="47" t="e">
        <f ca="1">VLOOKUP(OFFSET(U39,0,-$L$1,1,1),Reference!#REF!,2,0)</f>
        <v>#REF!</v>
      </c>
      <c r="V39" s="47"/>
    </row>
    <row r="40" spans="2:22" ht="18" x14ac:dyDescent="0.25">
      <c r="B40" s="42">
        <f ca="1">(INDIRECT("B"&amp;ROW()-2)+1)</f>
        <v>3</v>
      </c>
      <c r="C40" s="43"/>
      <c r="D40" s="44"/>
      <c r="E40" s="44"/>
      <c r="F40" s="44"/>
      <c r="J40" s="38"/>
      <c r="L40" s="43">
        <f t="shared" ca="1" si="18"/>
        <v>0</v>
      </c>
      <c r="M40" s="44">
        <f t="shared" ref="M40:U40" ca="1" si="21">OFFSET(M40,0,-$L$1,1,1)</f>
        <v>0</v>
      </c>
      <c r="N40" s="44">
        <f t="shared" ca="1" si="21"/>
        <v>0</v>
      </c>
      <c r="O40" s="44">
        <f t="shared" ca="1" si="21"/>
        <v>0</v>
      </c>
      <c r="P40" s="44">
        <f t="shared" ca="1" si="21"/>
        <v>0</v>
      </c>
      <c r="Q40" s="44">
        <f t="shared" ca="1" si="21"/>
        <v>0</v>
      </c>
      <c r="R40" s="44">
        <f t="shared" ca="1" si="21"/>
        <v>0</v>
      </c>
      <c r="S40" s="44">
        <f t="shared" ca="1" si="21"/>
        <v>0</v>
      </c>
      <c r="T40" s="44">
        <f t="shared" ca="1" si="21"/>
        <v>0</v>
      </c>
      <c r="U40" s="44">
        <f t="shared" ca="1" si="21"/>
        <v>0</v>
      </c>
      <c r="V40" s="44"/>
    </row>
    <row r="41" spans="2:22" ht="46.5" x14ac:dyDescent="0.25">
      <c r="B41" s="45"/>
      <c r="C41" s="46" t="s">
        <v>27</v>
      </c>
      <c r="D41" s="47" t="s">
        <v>116</v>
      </c>
      <c r="E41" s="47" t="s">
        <v>116</v>
      </c>
      <c r="F41" s="47" t="s">
        <v>118</v>
      </c>
      <c r="J41" s="38"/>
      <c r="L41" s="46" t="str">
        <f t="shared" ca="1" si="18"/>
        <v>Rating</v>
      </c>
      <c r="M41" s="47" t="e">
        <f ca="1">VLOOKUP(OFFSET(M41,0,-$L$1,1,1),Reference!#REF!,2,0)</f>
        <v>#REF!</v>
      </c>
      <c r="N41" s="47" t="e">
        <f ca="1">VLOOKUP(OFFSET(N41,0,-$L$1,1,1),Reference!#REF!,2,0)</f>
        <v>#REF!</v>
      </c>
      <c r="O41" s="47" t="e">
        <f ca="1">VLOOKUP(OFFSET(O41,0,-$L$1,1,1),Reference!#REF!,2,0)</f>
        <v>#REF!</v>
      </c>
      <c r="P41" s="47" t="e">
        <f ca="1">VLOOKUP(OFFSET(P41,0,-$L$1,1,1),Reference!#REF!,2,0)</f>
        <v>#REF!</v>
      </c>
      <c r="Q41" s="47" t="e">
        <f ca="1">VLOOKUP(OFFSET(Q41,0,-$L$1,1,1),Reference!#REF!,2,0)</f>
        <v>#REF!</v>
      </c>
      <c r="R41" s="47" t="e">
        <f ca="1">VLOOKUP(OFFSET(R41,0,-$L$1,1,1),Reference!#REF!,2,0)</f>
        <v>#REF!</v>
      </c>
      <c r="S41" s="47" t="e">
        <f ca="1">VLOOKUP(OFFSET(S41,0,-$L$1,1,1),Reference!#REF!,2,0)</f>
        <v>#REF!</v>
      </c>
      <c r="T41" s="47" t="e">
        <f ca="1">VLOOKUP(OFFSET(T41,0,-$L$1,1,1),Reference!#REF!,2,0)</f>
        <v>#REF!</v>
      </c>
      <c r="U41" s="47" t="e">
        <f ca="1">VLOOKUP(OFFSET(U41,0,-$L$1,1,1),Reference!#REF!,2,0)</f>
        <v>#REF!</v>
      </c>
      <c r="V41" s="47"/>
    </row>
    <row r="42" spans="2:22" ht="18" x14ac:dyDescent="0.25">
      <c r="B42" s="42">
        <f ca="1">(INDIRECT("B"&amp;ROW()-2)+1)</f>
        <v>4</v>
      </c>
      <c r="C42" s="43"/>
      <c r="D42" s="44"/>
      <c r="E42" s="44"/>
      <c r="F42" s="44"/>
      <c r="J42" s="38"/>
      <c r="L42" s="43">
        <f t="shared" ca="1" si="18"/>
        <v>0</v>
      </c>
      <c r="M42" s="44">
        <f t="shared" ref="M42:U42" ca="1" si="22">OFFSET(M42,0,-$L$1,1,1)</f>
        <v>0</v>
      </c>
      <c r="N42" s="44">
        <f t="shared" ca="1" si="22"/>
        <v>0</v>
      </c>
      <c r="O42" s="44">
        <f t="shared" ca="1" si="22"/>
        <v>0</v>
      </c>
      <c r="P42" s="44">
        <f t="shared" ca="1" si="22"/>
        <v>0</v>
      </c>
      <c r="Q42" s="44">
        <f t="shared" ca="1" si="22"/>
        <v>0</v>
      </c>
      <c r="R42" s="44">
        <f t="shared" ca="1" si="22"/>
        <v>0</v>
      </c>
      <c r="S42" s="44">
        <f t="shared" ca="1" si="22"/>
        <v>0</v>
      </c>
      <c r="T42" s="44">
        <f t="shared" ca="1" si="22"/>
        <v>0</v>
      </c>
      <c r="U42" s="44">
        <f t="shared" ca="1" si="22"/>
        <v>0</v>
      </c>
      <c r="V42" s="44"/>
    </row>
    <row r="43" spans="2:22" ht="46.5" x14ac:dyDescent="0.25">
      <c r="B43" s="45"/>
      <c r="C43" s="46" t="s">
        <v>27</v>
      </c>
      <c r="D43" s="47" t="s">
        <v>116</v>
      </c>
      <c r="E43" s="47" t="s">
        <v>116</v>
      </c>
      <c r="F43" s="47" t="s">
        <v>118</v>
      </c>
      <c r="J43" s="38"/>
      <c r="L43" s="46" t="str">
        <f t="shared" ca="1" si="18"/>
        <v>Rating</v>
      </c>
      <c r="M43" s="47" t="e">
        <f ca="1">VLOOKUP(OFFSET(M43,0,-$L$1,1,1),Reference!#REF!,2,0)</f>
        <v>#REF!</v>
      </c>
      <c r="N43" s="47" t="e">
        <f ca="1">VLOOKUP(OFFSET(N43,0,-$L$1,1,1),Reference!#REF!,2,0)</f>
        <v>#REF!</v>
      </c>
      <c r="O43" s="47" t="e">
        <f ca="1">VLOOKUP(OFFSET(O43,0,-$L$1,1,1),Reference!#REF!,2,0)</f>
        <v>#REF!</v>
      </c>
      <c r="P43" s="47" t="e">
        <f ca="1">VLOOKUP(OFFSET(P43,0,-$L$1,1,1),Reference!#REF!,2,0)</f>
        <v>#REF!</v>
      </c>
      <c r="Q43" s="47" t="e">
        <f ca="1">VLOOKUP(OFFSET(Q43,0,-$L$1,1,1),Reference!#REF!,2,0)</f>
        <v>#REF!</v>
      </c>
      <c r="R43" s="47" t="e">
        <f ca="1">VLOOKUP(OFFSET(R43,0,-$L$1,1,1),Reference!#REF!,2,0)</f>
        <v>#REF!</v>
      </c>
      <c r="S43" s="47" t="e">
        <f ca="1">VLOOKUP(OFFSET(S43,0,-$L$1,1,1),Reference!#REF!,2,0)</f>
        <v>#REF!</v>
      </c>
      <c r="T43" s="47" t="e">
        <f ca="1">VLOOKUP(OFFSET(T43,0,-$L$1,1,1),Reference!#REF!,2,0)</f>
        <v>#REF!</v>
      </c>
      <c r="U43" s="47" t="e">
        <f ca="1">VLOOKUP(OFFSET(U43,0,-$L$1,1,1),Reference!#REF!,2,0)</f>
        <v>#REF!</v>
      </c>
      <c r="V43" s="47"/>
    </row>
    <row r="44" spans="2:22" ht="18" x14ac:dyDescent="0.25">
      <c r="B44" s="42">
        <f ca="1">(INDIRECT("B"&amp;ROW()-2)+1)</f>
        <v>5</v>
      </c>
      <c r="C44" s="43"/>
      <c r="D44" s="44"/>
      <c r="E44" s="44"/>
      <c r="F44" s="44"/>
      <c r="J44" s="38"/>
      <c r="L44" s="43">
        <f t="shared" ca="1" si="18"/>
        <v>0</v>
      </c>
      <c r="M44" s="44">
        <f t="shared" ref="M44:U44" ca="1" si="23">OFFSET(M44,0,-$L$1,1,1)</f>
        <v>0</v>
      </c>
      <c r="N44" s="44">
        <f t="shared" ca="1" si="23"/>
        <v>0</v>
      </c>
      <c r="O44" s="44">
        <f t="shared" ca="1" si="23"/>
        <v>0</v>
      </c>
      <c r="P44" s="44">
        <f t="shared" ca="1" si="23"/>
        <v>0</v>
      </c>
      <c r="Q44" s="44">
        <f t="shared" ca="1" si="23"/>
        <v>0</v>
      </c>
      <c r="R44" s="44">
        <f t="shared" ca="1" si="23"/>
        <v>0</v>
      </c>
      <c r="S44" s="44">
        <f t="shared" ca="1" si="23"/>
        <v>0</v>
      </c>
      <c r="T44" s="44">
        <f t="shared" ca="1" si="23"/>
        <v>0</v>
      </c>
      <c r="U44" s="44">
        <f t="shared" ca="1" si="23"/>
        <v>0</v>
      </c>
      <c r="V44" s="44"/>
    </row>
    <row r="45" spans="2:22" ht="46.5" x14ac:dyDescent="0.25">
      <c r="B45" s="45"/>
      <c r="C45" s="46" t="s">
        <v>27</v>
      </c>
      <c r="D45" s="47" t="s">
        <v>116</v>
      </c>
      <c r="E45" s="47" t="s">
        <v>116</v>
      </c>
      <c r="F45" s="47" t="s">
        <v>118</v>
      </c>
      <c r="J45" s="38"/>
      <c r="L45" s="46" t="str">
        <f t="shared" ca="1" si="18"/>
        <v>Rating</v>
      </c>
      <c r="M45" s="47" t="e">
        <f ca="1">VLOOKUP(OFFSET(M45,0,-$L$1,1,1),Reference!#REF!,2,0)</f>
        <v>#REF!</v>
      </c>
      <c r="N45" s="47" t="e">
        <f ca="1">VLOOKUP(OFFSET(N45,0,-$L$1,1,1),Reference!#REF!,2,0)</f>
        <v>#REF!</v>
      </c>
      <c r="O45" s="47" t="e">
        <f ca="1">VLOOKUP(OFFSET(O45,0,-$L$1,1,1),Reference!#REF!,2,0)</f>
        <v>#REF!</v>
      </c>
      <c r="P45" s="47" t="e">
        <f ca="1">VLOOKUP(OFFSET(P45,0,-$L$1,1,1),Reference!#REF!,2,0)</f>
        <v>#REF!</v>
      </c>
      <c r="Q45" s="47" t="e">
        <f ca="1">VLOOKUP(OFFSET(Q45,0,-$L$1,1,1),Reference!#REF!,2,0)</f>
        <v>#REF!</v>
      </c>
      <c r="R45" s="47" t="e">
        <f ca="1">VLOOKUP(OFFSET(R45,0,-$L$1,1,1),Reference!#REF!,2,0)</f>
        <v>#REF!</v>
      </c>
      <c r="S45" s="47" t="e">
        <f ca="1">VLOOKUP(OFFSET(S45,0,-$L$1,1,1),Reference!#REF!,2,0)</f>
        <v>#REF!</v>
      </c>
      <c r="T45" s="47" t="e">
        <f ca="1">VLOOKUP(OFFSET(T45,0,-$L$1,1,1),Reference!#REF!,2,0)</f>
        <v>#REF!</v>
      </c>
      <c r="U45" s="47" t="e">
        <f ca="1">VLOOKUP(OFFSET(U45,0,-$L$1,1,1),Reference!#REF!,2,0)</f>
        <v>#REF!</v>
      </c>
      <c r="V45" s="47"/>
    </row>
    <row r="46" spans="2:22" ht="18" x14ac:dyDescent="0.25">
      <c r="B46" s="42">
        <f ca="1">(INDIRECT("B"&amp;ROW()-2)+1)</f>
        <v>6</v>
      </c>
      <c r="C46" s="43"/>
      <c r="D46" s="44"/>
      <c r="E46" s="44"/>
      <c r="F46" s="44"/>
      <c r="J46" s="38"/>
      <c r="L46" s="43">
        <f t="shared" ca="1" si="18"/>
        <v>0</v>
      </c>
      <c r="M46" s="44">
        <f t="shared" ref="M46:U46" ca="1" si="24">OFFSET(M46,0,-$L$1,1,1)</f>
        <v>0</v>
      </c>
      <c r="N46" s="44">
        <f t="shared" ca="1" si="24"/>
        <v>0</v>
      </c>
      <c r="O46" s="44">
        <f t="shared" ca="1" si="24"/>
        <v>0</v>
      </c>
      <c r="P46" s="44">
        <f t="shared" ca="1" si="24"/>
        <v>0</v>
      </c>
      <c r="Q46" s="44">
        <f t="shared" ca="1" si="24"/>
        <v>0</v>
      </c>
      <c r="R46" s="44">
        <f t="shared" ca="1" si="24"/>
        <v>0</v>
      </c>
      <c r="S46" s="44">
        <f t="shared" ca="1" si="24"/>
        <v>0</v>
      </c>
      <c r="T46" s="44">
        <f t="shared" ca="1" si="24"/>
        <v>0</v>
      </c>
      <c r="U46" s="44">
        <f t="shared" ca="1" si="24"/>
        <v>0</v>
      </c>
      <c r="V46" s="44"/>
    </row>
    <row r="47" spans="2:22" ht="47.25" thickBot="1" x14ac:dyDescent="0.3">
      <c r="B47" s="45"/>
      <c r="C47" s="46" t="s">
        <v>27</v>
      </c>
      <c r="D47" s="47" t="s">
        <v>116</v>
      </c>
      <c r="E47" s="47" t="s">
        <v>116</v>
      </c>
      <c r="F47" s="47" t="s">
        <v>118</v>
      </c>
      <c r="J47" s="38"/>
      <c r="L47" s="46" t="str">
        <f t="shared" ca="1" si="18"/>
        <v>Rating</v>
      </c>
      <c r="M47" s="47" t="e">
        <f ca="1">VLOOKUP(OFFSET(M47,0,-$L$1,1,1),Reference!#REF!,2,0)</f>
        <v>#REF!</v>
      </c>
      <c r="N47" s="47" t="e">
        <f ca="1">VLOOKUP(OFFSET(N47,0,-$L$1,1,1),Reference!#REF!,2,0)</f>
        <v>#REF!</v>
      </c>
      <c r="O47" s="47" t="e">
        <f ca="1">VLOOKUP(OFFSET(O47,0,-$L$1,1,1),Reference!#REF!,2,0)</f>
        <v>#REF!</v>
      </c>
      <c r="P47" s="47" t="e">
        <f ca="1">VLOOKUP(OFFSET(P47,0,-$L$1,1,1),Reference!#REF!,2,0)</f>
        <v>#REF!</v>
      </c>
      <c r="Q47" s="47" t="e">
        <f ca="1">VLOOKUP(OFFSET(Q47,0,-$L$1,1,1),Reference!#REF!,2,0)</f>
        <v>#REF!</v>
      </c>
      <c r="R47" s="47" t="e">
        <f ca="1">VLOOKUP(OFFSET(R47,0,-$L$1,1,1),Reference!#REF!,2,0)</f>
        <v>#REF!</v>
      </c>
      <c r="S47" s="47" t="e">
        <f ca="1">VLOOKUP(OFFSET(S47,0,-$L$1,1,1),Reference!#REF!,2,0)</f>
        <v>#REF!</v>
      </c>
      <c r="T47" s="47" t="e">
        <f ca="1">VLOOKUP(OFFSET(T47,0,-$L$1,1,1),Reference!#REF!,2,0)</f>
        <v>#REF!</v>
      </c>
      <c r="U47" s="47" t="e">
        <f ca="1">VLOOKUP(OFFSET(U47,0,-$L$1,1,1),Reference!#REF!,2,0)</f>
        <v>#REF!</v>
      </c>
      <c r="V47" s="47"/>
    </row>
    <row r="48" spans="2:22" s="33" customFormat="1" ht="53.25" thickTop="1" x14ac:dyDescent="0.4">
      <c r="B48" s="55"/>
      <c r="C48" s="56" t="str">
        <f>"SUMMARY "&amp;C35</f>
        <v>SUMMARY CULTURAL ENVIRONMENT</v>
      </c>
      <c r="D48" s="57" t="e">
        <f ca="1">VLOOKUP($K$1+1-IF(OFFSET(D48,0,$L$1)=MIN(OFFSET($L48,0,1,1,$K$1)),$K$1,RANK(OFFSET(D48,0,$L$1),OFFSET($L48,0,1,1,$K$1))),Reference!#REF!,2)</f>
        <v>#REF!</v>
      </c>
      <c r="E48" s="57" t="e">
        <f ca="1">VLOOKUP($K$1+1-IF(OFFSET(E48,0,$L$1)=MIN(OFFSET($L48,0,1,1,$K$1)),$K$1,RANK(OFFSET(E48,0,$L$1),OFFSET($L48,0,1,1,$K$1))),Reference!#REF!,2)</f>
        <v>#REF!</v>
      </c>
      <c r="F48" s="57" t="e">
        <f ca="1">VLOOKUP($K$1+1-IF(OFFSET(F48,0,$L$1)=MIN(OFFSET($L48,0,1,1,$K$1)),$K$1,RANK(OFFSET(F48,0,$L$1),OFFSET($L48,0,1,1,$K$1))),Reference!#REF!,2)</f>
        <v>#REF!</v>
      </c>
      <c r="G48"/>
      <c r="H48"/>
      <c r="I48"/>
      <c r="J48" s="49"/>
      <c r="L48" s="48" t="str">
        <f t="shared" ca="1" si="18"/>
        <v>SUMMARY CULTURAL ENVIRONMENT</v>
      </c>
      <c r="M48" s="31" t="e">
        <f ca="1">SUM(OFFSET(M35,0,0,ROW(M48)-ROW(M35),1))</f>
        <v>#REF!</v>
      </c>
      <c r="N48" s="31" t="e">
        <f t="shared" ref="N48:V48" ca="1" si="25">SUM(OFFSET(N35,0,0,ROW(N48)-ROW(N35),1))</f>
        <v>#REF!</v>
      </c>
      <c r="O48" s="31" t="e">
        <f t="shared" ca="1" si="25"/>
        <v>#REF!</v>
      </c>
      <c r="P48" s="31" t="e">
        <f t="shared" ca="1" si="25"/>
        <v>#REF!</v>
      </c>
      <c r="Q48" s="31" t="e">
        <f t="shared" ca="1" si="25"/>
        <v>#REF!</v>
      </c>
      <c r="R48" s="31" t="e">
        <f t="shared" ca="1" si="25"/>
        <v>#REF!</v>
      </c>
      <c r="S48" s="31" t="e">
        <f t="shared" ca="1" si="25"/>
        <v>#REF!</v>
      </c>
      <c r="T48" s="31" t="e">
        <f t="shared" ca="1" si="25"/>
        <v>#REF!</v>
      </c>
      <c r="U48" s="31" t="e">
        <f t="shared" ca="1" si="25"/>
        <v>#REF!</v>
      </c>
      <c r="V48" s="31">
        <f t="shared" ca="1" si="25"/>
        <v>0</v>
      </c>
    </row>
    <row r="49" spans="2:22" x14ac:dyDescent="0.3">
      <c r="J49" s="38"/>
      <c r="L49" s="33"/>
    </row>
    <row r="50" spans="2:22" ht="36" x14ac:dyDescent="0.3">
      <c r="B50" s="33"/>
      <c r="C50" s="37" t="s">
        <v>109</v>
      </c>
      <c r="D50" s="37" t="str">
        <f>D$2</f>
        <v xml:space="preserve">Do Nothing </v>
      </c>
      <c r="E50" s="37" t="str">
        <f>E$2</f>
        <v xml:space="preserve">Repair/Rehabilitation </v>
      </c>
      <c r="F50" s="37" t="str">
        <f>F$2</f>
        <v xml:space="preserve">Replacement </v>
      </c>
      <c r="J50" s="38"/>
      <c r="L50" s="37" t="str">
        <f t="shared" ref="L50:U50" ca="1" si="26">OFFSET(L50,0,-$L$1,1,1)</f>
        <v>CRITERIA FOR EVALUATING ALTERNATIVES</v>
      </c>
      <c r="M50" s="37" t="str">
        <f t="shared" ca="1" si="26"/>
        <v xml:space="preserve">Do Nothing </v>
      </c>
      <c r="N50" s="37" t="str">
        <f t="shared" ca="1" si="26"/>
        <v xml:space="preserve">Repair/Rehabilitation </v>
      </c>
      <c r="O50" s="37" t="str">
        <f t="shared" ca="1" si="26"/>
        <v xml:space="preserve">Replacement </v>
      </c>
      <c r="P50" s="37">
        <f t="shared" ca="1" si="26"/>
        <v>0</v>
      </c>
      <c r="Q50" s="37">
        <f t="shared" ca="1" si="26"/>
        <v>0</v>
      </c>
      <c r="R50" s="37">
        <f t="shared" ca="1" si="26"/>
        <v>0</v>
      </c>
      <c r="S50" s="37">
        <f t="shared" ca="1" si="26"/>
        <v>0</v>
      </c>
      <c r="T50" s="37">
        <f t="shared" ca="1" si="26"/>
        <v>0</v>
      </c>
      <c r="U50" s="37" t="str">
        <f t="shared" ca="1" si="26"/>
        <v>CRITERIA FOR EVALUATING ALTERNATIVES</v>
      </c>
      <c r="V50" s="37"/>
    </row>
    <row r="51" spans="2:22" x14ac:dyDescent="0.25">
      <c r="B51" s="31" t="s">
        <v>67</v>
      </c>
      <c r="C51" s="39" t="s">
        <v>126</v>
      </c>
      <c r="D51" s="40"/>
      <c r="E51" s="40"/>
      <c r="F51" s="41"/>
      <c r="J51" s="38"/>
      <c r="L51" s="39" t="str">
        <f t="shared" ref="L51:L64" ca="1" si="27">OFFSET(L51,0,-$L$1,1,1)</f>
        <v>FINANCIAL FACTORS</v>
      </c>
      <c r="M51" s="40">
        <f t="shared" ref="M51:U52" ca="1" si="28">OFFSET(M51,0,-$L$1,1,1)</f>
        <v>0</v>
      </c>
      <c r="N51" s="40">
        <f t="shared" ca="1" si="28"/>
        <v>0</v>
      </c>
      <c r="O51" s="40">
        <f t="shared" ca="1" si="28"/>
        <v>0</v>
      </c>
      <c r="P51" s="40">
        <f t="shared" ca="1" si="28"/>
        <v>0</v>
      </c>
      <c r="Q51" s="41">
        <f t="shared" ca="1" si="28"/>
        <v>0</v>
      </c>
      <c r="R51" s="40">
        <f t="shared" ca="1" si="28"/>
        <v>0</v>
      </c>
      <c r="S51" s="40">
        <f t="shared" ca="1" si="28"/>
        <v>0</v>
      </c>
      <c r="T51" s="40">
        <f t="shared" ca="1" si="28"/>
        <v>0</v>
      </c>
      <c r="U51" s="40" t="str">
        <f t="shared" ca="1" si="28"/>
        <v>FINANCIAL FACTORS</v>
      </c>
      <c r="V51" s="41"/>
    </row>
    <row r="52" spans="2:22" ht="18" x14ac:dyDescent="0.25">
      <c r="B52" s="42">
        <f ca="1">(INDIRECT("B"&amp;ROW()-2)+1)</f>
        <v>1</v>
      </c>
      <c r="C52" s="43"/>
      <c r="D52" s="44"/>
      <c r="E52" s="44"/>
      <c r="F52" s="44"/>
      <c r="J52" s="38"/>
      <c r="L52" s="43">
        <f t="shared" ca="1" si="27"/>
        <v>0</v>
      </c>
      <c r="M52" s="44">
        <f t="shared" ca="1" si="28"/>
        <v>0</v>
      </c>
      <c r="N52" s="44">
        <f t="shared" ca="1" si="28"/>
        <v>0</v>
      </c>
      <c r="O52" s="44">
        <f t="shared" ca="1" si="28"/>
        <v>0</v>
      </c>
      <c r="P52" s="44">
        <f t="shared" ca="1" si="28"/>
        <v>0</v>
      </c>
      <c r="Q52" s="44">
        <f t="shared" ca="1" si="28"/>
        <v>0</v>
      </c>
      <c r="R52" s="44">
        <f t="shared" ca="1" si="28"/>
        <v>0</v>
      </c>
      <c r="S52" s="44">
        <f t="shared" ca="1" si="28"/>
        <v>0</v>
      </c>
      <c r="T52" s="44">
        <f t="shared" ca="1" si="28"/>
        <v>0</v>
      </c>
      <c r="U52" s="44">
        <f t="shared" ca="1" si="28"/>
        <v>0</v>
      </c>
      <c r="V52" s="44"/>
    </row>
    <row r="53" spans="2:22" ht="46.5" x14ac:dyDescent="0.25">
      <c r="B53" s="45"/>
      <c r="C53" s="46" t="s">
        <v>27</v>
      </c>
      <c r="D53" s="47" t="s">
        <v>116</v>
      </c>
      <c r="E53" s="47" t="s">
        <v>136</v>
      </c>
      <c r="F53" s="47" t="s">
        <v>118</v>
      </c>
      <c r="J53" s="38"/>
      <c r="L53" s="46" t="str">
        <f t="shared" ca="1" si="27"/>
        <v>Rating</v>
      </c>
      <c r="M53" s="47" t="e">
        <f ca="1">VLOOKUP(OFFSET(M53,0,-$L$1,1,1),Reference!#REF!,2,0)</f>
        <v>#REF!</v>
      </c>
      <c r="N53" s="47" t="e">
        <f ca="1">VLOOKUP(OFFSET(N53,0,-$L$1,1,1),Reference!#REF!,2,0)</f>
        <v>#REF!</v>
      </c>
      <c r="O53" s="47" t="e">
        <f ca="1">VLOOKUP(OFFSET(O53,0,-$L$1,1,1),Reference!#REF!,2,0)</f>
        <v>#REF!</v>
      </c>
      <c r="P53" s="47" t="e">
        <f ca="1">VLOOKUP(OFFSET(P53,0,-$L$1,1,1),Reference!#REF!,2,0)</f>
        <v>#REF!</v>
      </c>
      <c r="Q53" s="47" t="e">
        <f ca="1">VLOOKUP(OFFSET(Q53,0,-$L$1,1,1),Reference!#REF!,2,0)</f>
        <v>#REF!</v>
      </c>
      <c r="R53" s="47" t="e">
        <f ca="1">VLOOKUP(OFFSET(R53,0,-$L$1,1,1),Reference!#REF!,2,0)</f>
        <v>#REF!</v>
      </c>
      <c r="S53" s="47" t="e">
        <f ca="1">VLOOKUP(OFFSET(S53,0,-$L$1,1,1),Reference!#REF!,2,0)</f>
        <v>#REF!</v>
      </c>
      <c r="T53" s="47" t="e">
        <f ca="1">VLOOKUP(OFFSET(T53,0,-$L$1,1,1),Reference!#REF!,2,0)</f>
        <v>#REF!</v>
      </c>
      <c r="U53" s="47" t="e">
        <f ca="1">VLOOKUP(OFFSET(U53,0,-$L$1,1,1),Reference!#REF!,2,0)</f>
        <v>#REF!</v>
      </c>
      <c r="V53" s="47"/>
    </row>
    <row r="54" spans="2:22" ht="18" x14ac:dyDescent="0.25">
      <c r="B54" s="42">
        <f ca="1">(INDIRECT("B"&amp;ROW()-2)+1)</f>
        <v>2</v>
      </c>
      <c r="C54" s="43"/>
      <c r="D54" s="44"/>
      <c r="E54" s="44"/>
      <c r="F54" s="44"/>
      <c r="J54" s="38"/>
      <c r="L54" s="43">
        <f t="shared" ca="1" si="27"/>
        <v>0</v>
      </c>
      <c r="M54" s="44">
        <f t="shared" ref="M54:U54" ca="1" si="29">OFFSET(M54,0,-$L$1,1,1)</f>
        <v>0</v>
      </c>
      <c r="N54" s="44">
        <f t="shared" ca="1" si="29"/>
        <v>0</v>
      </c>
      <c r="O54" s="44">
        <f t="shared" ca="1" si="29"/>
        <v>0</v>
      </c>
      <c r="P54" s="44">
        <f t="shared" ca="1" si="29"/>
        <v>0</v>
      </c>
      <c r="Q54" s="44">
        <f t="shared" ca="1" si="29"/>
        <v>0</v>
      </c>
      <c r="R54" s="44">
        <f t="shared" ca="1" si="29"/>
        <v>0</v>
      </c>
      <c r="S54" s="44">
        <f t="shared" ca="1" si="29"/>
        <v>0</v>
      </c>
      <c r="T54" s="44">
        <f t="shared" ca="1" si="29"/>
        <v>0</v>
      </c>
      <c r="U54" s="44">
        <f t="shared" ca="1" si="29"/>
        <v>0</v>
      </c>
      <c r="V54" s="44"/>
    </row>
    <row r="55" spans="2:22" ht="46.5" x14ac:dyDescent="0.25">
      <c r="B55" s="45"/>
      <c r="C55" s="46" t="s">
        <v>27</v>
      </c>
      <c r="D55" s="47" t="s">
        <v>116</v>
      </c>
      <c r="E55" s="47" t="s">
        <v>136</v>
      </c>
      <c r="F55" s="47" t="s">
        <v>118</v>
      </c>
      <c r="J55" s="38"/>
      <c r="L55" s="46" t="str">
        <f t="shared" ca="1" si="27"/>
        <v>Rating</v>
      </c>
      <c r="M55" s="47" t="e">
        <f ca="1">VLOOKUP(OFFSET(M55,0,-$L$1,1,1),Reference!#REF!,2,0)</f>
        <v>#REF!</v>
      </c>
      <c r="N55" s="47" t="e">
        <f ca="1">VLOOKUP(OFFSET(N55,0,-$L$1,1,1),Reference!#REF!,2,0)</f>
        <v>#REF!</v>
      </c>
      <c r="O55" s="47" t="e">
        <f ca="1">VLOOKUP(OFFSET(O55,0,-$L$1,1,1),Reference!#REF!,2,0)</f>
        <v>#REF!</v>
      </c>
      <c r="P55" s="47" t="e">
        <f ca="1">VLOOKUP(OFFSET(P55,0,-$L$1,1,1),Reference!#REF!,2,0)</f>
        <v>#REF!</v>
      </c>
      <c r="Q55" s="47" t="e">
        <f ca="1">VLOOKUP(OFFSET(Q55,0,-$L$1,1,1),Reference!#REF!,2,0)</f>
        <v>#REF!</v>
      </c>
      <c r="R55" s="47" t="e">
        <f ca="1">VLOOKUP(OFFSET(R55,0,-$L$1,1,1),Reference!#REF!,2,0)</f>
        <v>#REF!</v>
      </c>
      <c r="S55" s="47" t="e">
        <f ca="1">VLOOKUP(OFFSET(S55,0,-$L$1,1,1),Reference!#REF!,2,0)</f>
        <v>#REF!</v>
      </c>
      <c r="T55" s="47" t="e">
        <f ca="1">VLOOKUP(OFFSET(T55,0,-$L$1,1,1),Reference!#REF!,2,0)</f>
        <v>#REF!</v>
      </c>
      <c r="U55" s="47" t="e">
        <f ca="1">VLOOKUP(OFFSET(U55,0,-$L$1,1,1),Reference!#REF!,2,0)</f>
        <v>#REF!</v>
      </c>
      <c r="V55" s="47"/>
    </row>
    <row r="56" spans="2:22" ht="18" x14ac:dyDescent="0.25">
      <c r="B56" s="42">
        <f ca="1">(INDIRECT("B"&amp;ROW()-2)+1)</f>
        <v>3</v>
      </c>
      <c r="C56" s="43"/>
      <c r="D56" s="44"/>
      <c r="E56" s="44"/>
      <c r="F56" s="44"/>
      <c r="J56" s="38"/>
      <c r="L56" s="43">
        <f t="shared" ca="1" si="27"/>
        <v>0</v>
      </c>
      <c r="M56" s="44">
        <f t="shared" ref="M56:U56" ca="1" si="30">OFFSET(M56,0,-$L$1,1,1)</f>
        <v>0</v>
      </c>
      <c r="N56" s="44">
        <f t="shared" ca="1" si="30"/>
        <v>0</v>
      </c>
      <c r="O56" s="44">
        <f t="shared" ca="1" si="30"/>
        <v>0</v>
      </c>
      <c r="P56" s="44">
        <f t="shared" ca="1" si="30"/>
        <v>0</v>
      </c>
      <c r="Q56" s="44">
        <f t="shared" ca="1" si="30"/>
        <v>0</v>
      </c>
      <c r="R56" s="44">
        <f t="shared" ca="1" si="30"/>
        <v>0</v>
      </c>
      <c r="S56" s="44">
        <f t="shared" ca="1" si="30"/>
        <v>0</v>
      </c>
      <c r="T56" s="44">
        <f t="shared" ca="1" si="30"/>
        <v>0</v>
      </c>
      <c r="U56" s="44">
        <f t="shared" ca="1" si="30"/>
        <v>0</v>
      </c>
      <c r="V56" s="44"/>
    </row>
    <row r="57" spans="2:22" ht="46.5" x14ac:dyDescent="0.25">
      <c r="B57" s="45"/>
      <c r="C57" s="46" t="s">
        <v>27</v>
      </c>
      <c r="D57" s="47" t="s">
        <v>116</v>
      </c>
      <c r="E57" s="47" t="s">
        <v>136</v>
      </c>
      <c r="F57" s="47" t="s">
        <v>118</v>
      </c>
      <c r="J57" s="38"/>
      <c r="L57" s="46" t="str">
        <f t="shared" ca="1" si="27"/>
        <v>Rating</v>
      </c>
      <c r="M57" s="47" t="e">
        <f ca="1">VLOOKUP(OFFSET(M57,0,-$L$1,1,1),Reference!#REF!,2,0)</f>
        <v>#REF!</v>
      </c>
      <c r="N57" s="47" t="e">
        <f ca="1">VLOOKUP(OFFSET(N57,0,-$L$1,1,1),Reference!#REF!,2,0)</f>
        <v>#REF!</v>
      </c>
      <c r="O57" s="47" t="e">
        <f ca="1">VLOOKUP(OFFSET(O57,0,-$L$1,1,1),Reference!#REF!,2,0)</f>
        <v>#REF!</v>
      </c>
      <c r="P57" s="47" t="e">
        <f ca="1">VLOOKUP(OFFSET(P57,0,-$L$1,1,1),Reference!#REF!,2,0)</f>
        <v>#REF!</v>
      </c>
      <c r="Q57" s="47" t="e">
        <f ca="1">VLOOKUP(OFFSET(Q57,0,-$L$1,1,1),Reference!#REF!,2,0)</f>
        <v>#REF!</v>
      </c>
      <c r="R57" s="47" t="e">
        <f ca="1">VLOOKUP(OFFSET(R57,0,-$L$1,1,1),Reference!#REF!,2,0)</f>
        <v>#REF!</v>
      </c>
      <c r="S57" s="47" t="e">
        <f ca="1">VLOOKUP(OFFSET(S57,0,-$L$1,1,1),Reference!#REF!,2,0)</f>
        <v>#REF!</v>
      </c>
      <c r="T57" s="47" t="e">
        <f ca="1">VLOOKUP(OFFSET(T57,0,-$L$1,1,1),Reference!#REF!,2,0)</f>
        <v>#REF!</v>
      </c>
      <c r="U57" s="47" t="e">
        <f ca="1">VLOOKUP(OFFSET(U57,0,-$L$1,1,1),Reference!#REF!,2,0)</f>
        <v>#REF!</v>
      </c>
      <c r="V57" s="47"/>
    </row>
    <row r="58" spans="2:22" ht="18" x14ac:dyDescent="0.25">
      <c r="B58" s="42">
        <f ca="1">(INDIRECT("B"&amp;ROW()-2)+1)</f>
        <v>4</v>
      </c>
      <c r="C58" s="43"/>
      <c r="D58" s="44"/>
      <c r="E58" s="44"/>
      <c r="F58" s="44"/>
      <c r="J58" s="38"/>
      <c r="L58" s="43">
        <f t="shared" ca="1" si="27"/>
        <v>0</v>
      </c>
      <c r="M58" s="44">
        <f t="shared" ref="M58:U58" ca="1" si="31">OFFSET(M58,0,-$L$1,1,1)</f>
        <v>0</v>
      </c>
      <c r="N58" s="44">
        <f t="shared" ca="1" si="31"/>
        <v>0</v>
      </c>
      <c r="O58" s="44">
        <f t="shared" ca="1" si="31"/>
        <v>0</v>
      </c>
      <c r="P58" s="44">
        <f t="shared" ca="1" si="31"/>
        <v>0</v>
      </c>
      <c r="Q58" s="44">
        <f t="shared" ca="1" si="31"/>
        <v>0</v>
      </c>
      <c r="R58" s="44">
        <f t="shared" ca="1" si="31"/>
        <v>0</v>
      </c>
      <c r="S58" s="44">
        <f t="shared" ca="1" si="31"/>
        <v>0</v>
      </c>
      <c r="T58" s="44">
        <f t="shared" ca="1" si="31"/>
        <v>0</v>
      </c>
      <c r="U58" s="44">
        <f t="shared" ca="1" si="31"/>
        <v>0</v>
      </c>
      <c r="V58" s="44"/>
    </row>
    <row r="59" spans="2:22" ht="46.5" x14ac:dyDescent="0.25">
      <c r="B59" s="45"/>
      <c r="C59" s="46" t="s">
        <v>27</v>
      </c>
      <c r="D59" s="47" t="s">
        <v>116</v>
      </c>
      <c r="E59" s="47" t="s">
        <v>136</v>
      </c>
      <c r="F59" s="47" t="s">
        <v>118</v>
      </c>
      <c r="J59" s="38"/>
      <c r="L59" s="46" t="str">
        <f t="shared" ca="1" si="27"/>
        <v>Rating</v>
      </c>
      <c r="M59" s="47" t="e">
        <f ca="1">VLOOKUP(OFFSET(M59,0,-$L$1,1,1),Reference!#REF!,2,0)</f>
        <v>#REF!</v>
      </c>
      <c r="N59" s="47" t="e">
        <f ca="1">VLOOKUP(OFFSET(N59,0,-$L$1,1,1),Reference!#REF!,2,0)</f>
        <v>#REF!</v>
      </c>
      <c r="O59" s="47" t="e">
        <f ca="1">VLOOKUP(OFFSET(O59,0,-$L$1,1,1),Reference!#REF!,2,0)</f>
        <v>#REF!</v>
      </c>
      <c r="P59" s="47" t="e">
        <f ca="1">VLOOKUP(OFFSET(P59,0,-$L$1,1,1),Reference!#REF!,2,0)</f>
        <v>#REF!</v>
      </c>
      <c r="Q59" s="47" t="e">
        <f ca="1">VLOOKUP(OFFSET(Q59,0,-$L$1,1,1),Reference!#REF!,2,0)</f>
        <v>#REF!</v>
      </c>
      <c r="R59" s="47" t="e">
        <f ca="1">VLOOKUP(OFFSET(R59,0,-$L$1,1,1),Reference!#REF!,2,0)</f>
        <v>#REF!</v>
      </c>
      <c r="S59" s="47" t="e">
        <f ca="1">VLOOKUP(OFFSET(S59,0,-$L$1,1,1),Reference!#REF!,2,0)</f>
        <v>#REF!</v>
      </c>
      <c r="T59" s="47" t="e">
        <f ca="1">VLOOKUP(OFFSET(T59,0,-$L$1,1,1),Reference!#REF!,2,0)</f>
        <v>#REF!</v>
      </c>
      <c r="U59" s="47" t="e">
        <f ca="1">VLOOKUP(OFFSET(U59,0,-$L$1,1,1),Reference!#REF!,2,0)</f>
        <v>#REF!</v>
      </c>
      <c r="V59" s="47"/>
    </row>
    <row r="60" spans="2:22" ht="18" x14ac:dyDescent="0.25">
      <c r="B60" s="42">
        <f ca="1">(INDIRECT("B"&amp;ROW()-2)+1)</f>
        <v>5</v>
      </c>
      <c r="C60" s="43"/>
      <c r="D60" s="44"/>
      <c r="E60" s="44"/>
      <c r="F60" s="44"/>
      <c r="J60" s="38"/>
      <c r="L60" s="43">
        <f t="shared" ca="1" si="27"/>
        <v>0</v>
      </c>
      <c r="M60" s="44">
        <f t="shared" ref="M60:U60" ca="1" si="32">OFFSET(M60,0,-$L$1,1,1)</f>
        <v>0</v>
      </c>
      <c r="N60" s="44">
        <f t="shared" ca="1" si="32"/>
        <v>0</v>
      </c>
      <c r="O60" s="44">
        <f t="shared" ca="1" si="32"/>
        <v>0</v>
      </c>
      <c r="P60" s="44">
        <f t="shared" ca="1" si="32"/>
        <v>0</v>
      </c>
      <c r="Q60" s="44">
        <f t="shared" ca="1" si="32"/>
        <v>0</v>
      </c>
      <c r="R60" s="44">
        <f t="shared" ca="1" si="32"/>
        <v>0</v>
      </c>
      <c r="S60" s="44">
        <f t="shared" ca="1" si="32"/>
        <v>0</v>
      </c>
      <c r="T60" s="44">
        <f t="shared" ca="1" si="32"/>
        <v>0</v>
      </c>
      <c r="U60" s="44">
        <f t="shared" ca="1" si="32"/>
        <v>0</v>
      </c>
      <c r="V60" s="44"/>
    </row>
    <row r="61" spans="2:22" ht="46.5" x14ac:dyDescent="0.25">
      <c r="B61" s="45"/>
      <c r="C61" s="46" t="s">
        <v>27</v>
      </c>
      <c r="D61" s="47" t="s">
        <v>116</v>
      </c>
      <c r="E61" s="47" t="s">
        <v>136</v>
      </c>
      <c r="F61" s="47" t="s">
        <v>118</v>
      </c>
      <c r="J61" s="38"/>
      <c r="L61" s="46" t="str">
        <f t="shared" ca="1" si="27"/>
        <v>Rating</v>
      </c>
      <c r="M61" s="47" t="e">
        <f ca="1">VLOOKUP(OFFSET(M61,0,-$L$1,1,1),Reference!#REF!,2,0)</f>
        <v>#REF!</v>
      </c>
      <c r="N61" s="47" t="e">
        <f ca="1">VLOOKUP(OFFSET(N61,0,-$L$1,1,1),Reference!#REF!,2,0)</f>
        <v>#REF!</v>
      </c>
      <c r="O61" s="47" t="e">
        <f ca="1">VLOOKUP(OFFSET(O61,0,-$L$1,1,1),Reference!#REF!,2,0)</f>
        <v>#REF!</v>
      </c>
      <c r="P61" s="47" t="e">
        <f ca="1">VLOOKUP(OFFSET(P61,0,-$L$1,1,1),Reference!#REF!,2,0)</f>
        <v>#REF!</v>
      </c>
      <c r="Q61" s="47" t="e">
        <f ca="1">VLOOKUP(OFFSET(Q61,0,-$L$1,1,1),Reference!#REF!,2,0)</f>
        <v>#REF!</v>
      </c>
      <c r="R61" s="47" t="e">
        <f ca="1">VLOOKUP(OFFSET(R61,0,-$L$1,1,1),Reference!#REF!,2,0)</f>
        <v>#REF!</v>
      </c>
      <c r="S61" s="47" t="e">
        <f ca="1">VLOOKUP(OFFSET(S61,0,-$L$1,1,1),Reference!#REF!,2,0)</f>
        <v>#REF!</v>
      </c>
      <c r="T61" s="47" t="e">
        <f ca="1">VLOOKUP(OFFSET(T61,0,-$L$1,1,1),Reference!#REF!,2,0)</f>
        <v>#REF!</v>
      </c>
      <c r="U61" s="47" t="e">
        <f ca="1">VLOOKUP(OFFSET(U61,0,-$L$1,1,1),Reference!#REF!,2,0)</f>
        <v>#REF!</v>
      </c>
      <c r="V61" s="47"/>
    </row>
    <row r="62" spans="2:22" ht="18" x14ac:dyDescent="0.25">
      <c r="B62" s="42">
        <f ca="1">(INDIRECT("B"&amp;ROW()-2)+1)</f>
        <v>6</v>
      </c>
      <c r="C62" s="43"/>
      <c r="D62" s="44"/>
      <c r="E62" s="44"/>
      <c r="F62" s="44"/>
      <c r="J62" s="38"/>
      <c r="L62" s="43">
        <f t="shared" ca="1" si="27"/>
        <v>0</v>
      </c>
      <c r="M62" s="44">
        <f t="shared" ref="M62:U62" ca="1" si="33">OFFSET(M62,0,-$L$1,1,1)</f>
        <v>0</v>
      </c>
      <c r="N62" s="44">
        <f t="shared" ca="1" si="33"/>
        <v>0</v>
      </c>
      <c r="O62" s="44">
        <f t="shared" ca="1" si="33"/>
        <v>0</v>
      </c>
      <c r="P62" s="44">
        <f t="shared" ca="1" si="33"/>
        <v>0</v>
      </c>
      <c r="Q62" s="44">
        <f t="shared" ca="1" si="33"/>
        <v>0</v>
      </c>
      <c r="R62" s="44">
        <f t="shared" ca="1" si="33"/>
        <v>0</v>
      </c>
      <c r="S62" s="44">
        <f t="shared" ca="1" si="33"/>
        <v>0</v>
      </c>
      <c r="T62" s="44">
        <f t="shared" ca="1" si="33"/>
        <v>0</v>
      </c>
      <c r="U62" s="44">
        <f t="shared" ca="1" si="33"/>
        <v>0</v>
      </c>
      <c r="V62" s="44"/>
    </row>
    <row r="63" spans="2:22" ht="47.25" thickBot="1" x14ac:dyDescent="0.3">
      <c r="B63" s="45"/>
      <c r="C63" s="46" t="s">
        <v>27</v>
      </c>
      <c r="D63" s="47" t="s">
        <v>116</v>
      </c>
      <c r="E63" s="47" t="s">
        <v>136</v>
      </c>
      <c r="F63" s="47" t="s">
        <v>118</v>
      </c>
      <c r="J63" s="38"/>
      <c r="L63" s="46" t="str">
        <f t="shared" ca="1" si="27"/>
        <v>Rating</v>
      </c>
      <c r="M63" s="47" t="e">
        <f ca="1">VLOOKUP(OFFSET(M63,0,-$L$1,1,1),Reference!#REF!,2,0)</f>
        <v>#REF!</v>
      </c>
      <c r="N63" s="47" t="e">
        <f ca="1">VLOOKUP(OFFSET(N63,0,-$L$1,1,1),Reference!#REF!,2,0)</f>
        <v>#REF!</v>
      </c>
      <c r="O63" s="47" t="e">
        <f ca="1">VLOOKUP(OFFSET(O63,0,-$L$1,1,1),Reference!#REF!,2,0)</f>
        <v>#REF!</v>
      </c>
      <c r="P63" s="47" t="e">
        <f ca="1">VLOOKUP(OFFSET(P63,0,-$L$1,1,1),Reference!#REF!,2,0)</f>
        <v>#REF!</v>
      </c>
      <c r="Q63" s="47" t="e">
        <f ca="1">VLOOKUP(OFFSET(Q63,0,-$L$1,1,1),Reference!#REF!,2,0)</f>
        <v>#REF!</v>
      </c>
      <c r="R63" s="47" t="e">
        <f ca="1">VLOOKUP(OFFSET(R63,0,-$L$1,1,1),Reference!#REF!,2,0)</f>
        <v>#REF!</v>
      </c>
      <c r="S63" s="47" t="e">
        <f ca="1">VLOOKUP(OFFSET(S63,0,-$L$1,1,1),Reference!#REF!,2,0)</f>
        <v>#REF!</v>
      </c>
      <c r="T63" s="47" t="e">
        <f ca="1">VLOOKUP(OFFSET(T63,0,-$L$1,1,1),Reference!#REF!,2,0)</f>
        <v>#REF!</v>
      </c>
      <c r="U63" s="47" t="e">
        <f ca="1">VLOOKUP(OFFSET(U63,0,-$L$1,1,1),Reference!#REF!,2,0)</f>
        <v>#REF!</v>
      </c>
      <c r="V63" s="47"/>
    </row>
    <row r="64" spans="2:22" s="33" customFormat="1" ht="53.25" thickTop="1" x14ac:dyDescent="0.4">
      <c r="B64" s="55"/>
      <c r="C64" s="56" t="str">
        <f>"SUMMARY "&amp;C51</f>
        <v>SUMMARY FINANCIAL FACTORS</v>
      </c>
      <c r="D64" s="57" t="e">
        <f ca="1">VLOOKUP($K$1+1-IF(OFFSET(D64,0,$L$1)=MIN(OFFSET($L64,0,1,1,$K$1)),$K$1,RANK(OFFSET(D64,0,$L$1),OFFSET($L64,0,1,1,$K$1))),Reference!#REF!,2)</f>
        <v>#REF!</v>
      </c>
      <c r="E64" s="57" t="e">
        <f ca="1">VLOOKUP($K$1+1-IF(OFFSET(E64,0,$L$1)=MIN(OFFSET($L64,0,1,1,$K$1)),$K$1,RANK(OFFSET(E64,0,$L$1),OFFSET($L64,0,1,1,$K$1))),Reference!#REF!,2)</f>
        <v>#REF!</v>
      </c>
      <c r="F64" s="57" t="e">
        <f ca="1">VLOOKUP($K$1+1-IF(OFFSET(F64,0,$L$1)=MIN(OFFSET($L64,0,1,1,$K$1)),$K$1,RANK(OFFSET(F64,0,$L$1),OFFSET($L64,0,1,1,$K$1))),Reference!#REF!,2)</f>
        <v>#REF!</v>
      </c>
      <c r="G64"/>
      <c r="H64"/>
      <c r="I64"/>
      <c r="J64" s="49"/>
      <c r="L64" s="48" t="str">
        <f t="shared" ca="1" si="27"/>
        <v>SUMMARY FINANCIAL FACTORS</v>
      </c>
      <c r="M64" s="31" t="e">
        <f ca="1">SUM(OFFSET(M51,0,0,ROW(M64)-ROW(M51),1))</f>
        <v>#REF!</v>
      </c>
      <c r="N64" s="31" t="e">
        <f t="shared" ref="N64:V64" ca="1" si="34">SUM(OFFSET(N51,0,0,ROW(N64)-ROW(N51),1))</f>
        <v>#REF!</v>
      </c>
      <c r="O64" s="31" t="e">
        <f t="shared" ca="1" si="34"/>
        <v>#REF!</v>
      </c>
      <c r="P64" s="31" t="e">
        <f t="shared" ca="1" si="34"/>
        <v>#REF!</v>
      </c>
      <c r="Q64" s="31" t="e">
        <f t="shared" ca="1" si="34"/>
        <v>#REF!</v>
      </c>
      <c r="R64" s="31" t="e">
        <f t="shared" ca="1" si="34"/>
        <v>#REF!</v>
      </c>
      <c r="S64" s="31" t="e">
        <f t="shared" ca="1" si="34"/>
        <v>#REF!</v>
      </c>
      <c r="T64" s="31" t="e">
        <f t="shared" ca="1" si="34"/>
        <v>#REF!</v>
      </c>
      <c r="U64" s="31" t="e">
        <f t="shared" ca="1" si="34"/>
        <v>#REF!</v>
      </c>
      <c r="V64" s="31">
        <f t="shared" ca="1" si="34"/>
        <v>0</v>
      </c>
    </row>
    <row r="65" spans="2:22" x14ac:dyDescent="0.3">
      <c r="J65" s="38"/>
      <c r="L65" s="33"/>
    </row>
    <row r="66" spans="2:22" ht="36" x14ac:dyDescent="0.3">
      <c r="B66" s="33"/>
      <c r="C66" s="37" t="s">
        <v>109</v>
      </c>
      <c r="D66" s="37" t="str">
        <f>D$2</f>
        <v xml:space="preserve">Do Nothing </v>
      </c>
      <c r="E66" s="37" t="str">
        <f>E$2</f>
        <v xml:space="preserve">Repair/Rehabilitation </v>
      </c>
      <c r="F66" s="37" t="str">
        <f>F$2</f>
        <v xml:space="preserve">Replacement </v>
      </c>
      <c r="J66" s="38"/>
      <c r="L66" s="37" t="str">
        <f t="shared" ref="L66:U66" ca="1" si="35">OFFSET(L66,0,-$L$1,1,1)</f>
        <v>CRITERIA FOR EVALUATING ALTERNATIVES</v>
      </c>
      <c r="M66" s="37" t="str">
        <f t="shared" ca="1" si="35"/>
        <v xml:space="preserve">Do Nothing </v>
      </c>
      <c r="N66" s="37" t="str">
        <f t="shared" ca="1" si="35"/>
        <v xml:space="preserve">Repair/Rehabilitation </v>
      </c>
      <c r="O66" s="37" t="str">
        <f t="shared" ca="1" si="35"/>
        <v xml:space="preserve">Replacement </v>
      </c>
      <c r="P66" s="37">
        <f t="shared" ca="1" si="35"/>
        <v>0</v>
      </c>
      <c r="Q66" s="37">
        <f t="shared" ca="1" si="35"/>
        <v>0</v>
      </c>
      <c r="R66" s="37">
        <f t="shared" ca="1" si="35"/>
        <v>0</v>
      </c>
      <c r="S66" s="37">
        <f t="shared" ca="1" si="35"/>
        <v>0</v>
      </c>
      <c r="T66" s="37">
        <f t="shared" ca="1" si="35"/>
        <v>0</v>
      </c>
      <c r="U66" s="37" t="str">
        <f t="shared" ca="1" si="35"/>
        <v>CRITERIA FOR EVALUATING ALTERNATIVES</v>
      </c>
      <c r="V66" s="37"/>
    </row>
    <row r="67" spans="2:22" x14ac:dyDescent="0.25">
      <c r="B67" s="31" t="s">
        <v>84</v>
      </c>
      <c r="C67" s="39" t="s">
        <v>127</v>
      </c>
      <c r="D67" s="40"/>
      <c r="E67" s="40"/>
      <c r="F67" s="41"/>
      <c r="J67" s="38"/>
      <c r="L67" s="39" t="str">
        <f t="shared" ref="L67:L80" ca="1" si="36">OFFSET(L67,0,-$L$1,1,1)</f>
        <v>TECHNICAL FACTORS</v>
      </c>
      <c r="M67" s="40">
        <f t="shared" ref="M67:U68" ca="1" si="37">OFFSET(M67,0,-$L$1,1,1)</f>
        <v>0</v>
      </c>
      <c r="N67" s="40">
        <f t="shared" ca="1" si="37"/>
        <v>0</v>
      </c>
      <c r="O67" s="40">
        <f t="shared" ca="1" si="37"/>
        <v>0</v>
      </c>
      <c r="P67" s="40">
        <f t="shared" ca="1" si="37"/>
        <v>0</v>
      </c>
      <c r="Q67" s="41">
        <f t="shared" ca="1" si="37"/>
        <v>0</v>
      </c>
      <c r="R67" s="40">
        <f t="shared" ca="1" si="37"/>
        <v>0</v>
      </c>
      <c r="S67" s="40">
        <f t="shared" ca="1" si="37"/>
        <v>0</v>
      </c>
      <c r="T67" s="40">
        <f t="shared" ca="1" si="37"/>
        <v>0</v>
      </c>
      <c r="U67" s="40" t="str">
        <f t="shared" ca="1" si="37"/>
        <v>TECHNICAL FACTORS</v>
      </c>
      <c r="V67" s="41"/>
    </row>
    <row r="68" spans="2:22" ht="18" x14ac:dyDescent="0.25">
      <c r="B68" s="42">
        <f ca="1">(INDIRECT("B"&amp;ROW()-2)+1)</f>
        <v>1</v>
      </c>
      <c r="C68" s="43" t="s">
        <v>128</v>
      </c>
      <c r="D68" s="44"/>
      <c r="E68" s="44"/>
      <c r="F68" s="44"/>
      <c r="J68" s="38"/>
      <c r="L68" s="43" t="str">
        <f t="shared" ca="1" si="36"/>
        <v>Lifecycle Costs</v>
      </c>
      <c r="M68" s="44">
        <f t="shared" ca="1" si="37"/>
        <v>0</v>
      </c>
      <c r="N68" s="44">
        <f t="shared" ca="1" si="37"/>
        <v>0</v>
      </c>
      <c r="O68" s="44">
        <f t="shared" ca="1" si="37"/>
        <v>0</v>
      </c>
      <c r="P68" s="44">
        <f t="shared" ca="1" si="37"/>
        <v>0</v>
      </c>
      <c r="Q68" s="44">
        <f t="shared" ca="1" si="37"/>
        <v>0</v>
      </c>
      <c r="R68" s="44">
        <f t="shared" ca="1" si="37"/>
        <v>0</v>
      </c>
      <c r="S68" s="44">
        <f t="shared" ca="1" si="37"/>
        <v>0</v>
      </c>
      <c r="T68" s="44">
        <f t="shared" ca="1" si="37"/>
        <v>0</v>
      </c>
      <c r="U68" s="44" t="str">
        <f t="shared" ca="1" si="37"/>
        <v>Lifecycle Costs</v>
      </c>
      <c r="V68" s="44"/>
    </row>
    <row r="69" spans="2:22" ht="46.5" x14ac:dyDescent="0.25">
      <c r="B69" s="45"/>
      <c r="C69" s="46" t="s">
        <v>27</v>
      </c>
      <c r="D69" s="47" t="s">
        <v>116</v>
      </c>
      <c r="E69" s="47" t="s">
        <v>136</v>
      </c>
      <c r="F69" s="47" t="s">
        <v>118</v>
      </c>
      <c r="J69" s="38"/>
      <c r="L69" s="46" t="str">
        <f t="shared" ca="1" si="36"/>
        <v>Rating</v>
      </c>
      <c r="M69" s="47" t="e">
        <f ca="1">VLOOKUP(OFFSET(M69,0,-$L$1,1,1),Reference!#REF!,2,0)</f>
        <v>#REF!</v>
      </c>
      <c r="N69" s="47" t="e">
        <f ca="1">VLOOKUP(OFFSET(N69,0,-$L$1,1,1),Reference!#REF!,2,0)</f>
        <v>#REF!</v>
      </c>
      <c r="O69" s="47" t="e">
        <f ca="1">VLOOKUP(OFFSET(O69,0,-$L$1,1,1),Reference!#REF!,2,0)</f>
        <v>#REF!</v>
      </c>
      <c r="P69" s="47" t="e">
        <f ca="1">VLOOKUP(OFFSET(P69,0,-$L$1,1,1),Reference!#REF!,2,0)</f>
        <v>#REF!</v>
      </c>
      <c r="Q69" s="47" t="e">
        <f ca="1">VLOOKUP(OFFSET(Q69,0,-$L$1,1,1),Reference!#REF!,2,0)</f>
        <v>#REF!</v>
      </c>
      <c r="R69" s="47" t="e">
        <f ca="1">VLOOKUP(OFFSET(R69,0,-$L$1,1,1),Reference!#REF!,2,0)</f>
        <v>#REF!</v>
      </c>
      <c r="S69" s="47" t="e">
        <f ca="1">VLOOKUP(OFFSET(S69,0,-$L$1,1,1),Reference!#REF!,2,0)</f>
        <v>#REF!</v>
      </c>
      <c r="T69" s="47" t="e">
        <f ca="1">VLOOKUP(OFFSET(T69,0,-$L$1,1,1),Reference!#REF!,2,0)</f>
        <v>#REF!</v>
      </c>
      <c r="U69" s="47" t="e">
        <f ca="1">VLOOKUP(OFFSET(U69,0,-$L$1,1,1),Reference!#REF!,2,0)</f>
        <v>#REF!</v>
      </c>
      <c r="V69" s="47"/>
    </row>
    <row r="70" spans="2:22" ht="18" x14ac:dyDescent="0.25">
      <c r="B70" s="42">
        <f ca="1">(INDIRECT("B"&amp;ROW()-2)+1)</f>
        <v>2</v>
      </c>
      <c r="C70" s="43"/>
      <c r="D70" s="44"/>
      <c r="E70" s="44"/>
      <c r="F70" s="44"/>
      <c r="J70" s="38"/>
      <c r="L70" s="43">
        <f t="shared" ca="1" si="36"/>
        <v>0</v>
      </c>
      <c r="M70" s="44">
        <f t="shared" ref="M70:U70" ca="1" si="38">OFFSET(M70,0,-$L$1,1,1)</f>
        <v>0</v>
      </c>
      <c r="N70" s="44">
        <f t="shared" ca="1" si="38"/>
        <v>0</v>
      </c>
      <c r="O70" s="44">
        <f t="shared" ca="1" si="38"/>
        <v>0</v>
      </c>
      <c r="P70" s="44">
        <f t="shared" ca="1" si="38"/>
        <v>0</v>
      </c>
      <c r="Q70" s="44">
        <f t="shared" ca="1" si="38"/>
        <v>0</v>
      </c>
      <c r="R70" s="44">
        <f t="shared" ca="1" si="38"/>
        <v>0</v>
      </c>
      <c r="S70" s="44">
        <f t="shared" ca="1" si="38"/>
        <v>0</v>
      </c>
      <c r="T70" s="44">
        <f t="shared" ca="1" si="38"/>
        <v>0</v>
      </c>
      <c r="U70" s="44">
        <f t="shared" ca="1" si="38"/>
        <v>0</v>
      </c>
      <c r="V70" s="44"/>
    </row>
    <row r="71" spans="2:22" ht="46.5" x14ac:dyDescent="0.25">
      <c r="B71" s="45"/>
      <c r="C71" s="46" t="s">
        <v>27</v>
      </c>
      <c r="D71" s="47" t="s">
        <v>116</v>
      </c>
      <c r="E71" s="47" t="s">
        <v>136</v>
      </c>
      <c r="F71" s="47" t="s">
        <v>118</v>
      </c>
      <c r="J71" s="38"/>
      <c r="L71" s="46" t="str">
        <f t="shared" ca="1" si="36"/>
        <v>Rating</v>
      </c>
      <c r="M71" s="47" t="e">
        <f ca="1">VLOOKUP(OFFSET(M71,0,-$L$1,1,1),Reference!#REF!,2,0)</f>
        <v>#REF!</v>
      </c>
      <c r="N71" s="47" t="e">
        <f ca="1">VLOOKUP(OFFSET(N71,0,-$L$1,1,1),Reference!#REF!,2,0)</f>
        <v>#REF!</v>
      </c>
      <c r="O71" s="47" t="e">
        <f ca="1">VLOOKUP(OFFSET(O71,0,-$L$1,1,1),Reference!#REF!,2,0)</f>
        <v>#REF!</v>
      </c>
      <c r="P71" s="47" t="e">
        <f ca="1">VLOOKUP(OFFSET(P71,0,-$L$1,1,1),Reference!#REF!,2,0)</f>
        <v>#REF!</v>
      </c>
      <c r="Q71" s="47" t="e">
        <f ca="1">VLOOKUP(OFFSET(Q71,0,-$L$1,1,1),Reference!#REF!,2,0)</f>
        <v>#REF!</v>
      </c>
      <c r="R71" s="47" t="e">
        <f ca="1">VLOOKUP(OFFSET(R71,0,-$L$1,1,1),Reference!#REF!,2,0)</f>
        <v>#REF!</v>
      </c>
      <c r="S71" s="47" t="e">
        <f ca="1">VLOOKUP(OFFSET(S71,0,-$L$1,1,1),Reference!#REF!,2,0)</f>
        <v>#REF!</v>
      </c>
      <c r="T71" s="47" t="e">
        <f ca="1">VLOOKUP(OFFSET(T71,0,-$L$1,1,1),Reference!#REF!,2,0)</f>
        <v>#REF!</v>
      </c>
      <c r="U71" s="47" t="e">
        <f ca="1">VLOOKUP(OFFSET(U71,0,-$L$1,1,1),Reference!#REF!,2,0)</f>
        <v>#REF!</v>
      </c>
      <c r="V71" s="47"/>
    </row>
    <row r="72" spans="2:22" ht="18" x14ac:dyDescent="0.25">
      <c r="B72" s="42">
        <f ca="1">(INDIRECT("B"&amp;ROW()-2)+1)</f>
        <v>3</v>
      </c>
      <c r="C72" s="43"/>
      <c r="D72" s="44"/>
      <c r="E72" s="44"/>
      <c r="F72" s="44"/>
      <c r="J72" s="38"/>
      <c r="L72" s="43">
        <f t="shared" ca="1" si="36"/>
        <v>0</v>
      </c>
      <c r="M72" s="44">
        <f t="shared" ref="M72:U72" ca="1" si="39">OFFSET(M72,0,-$L$1,1,1)</f>
        <v>0</v>
      </c>
      <c r="N72" s="44">
        <f t="shared" ca="1" si="39"/>
        <v>0</v>
      </c>
      <c r="O72" s="44">
        <f t="shared" ca="1" si="39"/>
        <v>0</v>
      </c>
      <c r="P72" s="44">
        <f t="shared" ca="1" si="39"/>
        <v>0</v>
      </c>
      <c r="Q72" s="44">
        <f t="shared" ca="1" si="39"/>
        <v>0</v>
      </c>
      <c r="R72" s="44">
        <f t="shared" ca="1" si="39"/>
        <v>0</v>
      </c>
      <c r="S72" s="44">
        <f t="shared" ca="1" si="39"/>
        <v>0</v>
      </c>
      <c r="T72" s="44">
        <f t="shared" ca="1" si="39"/>
        <v>0</v>
      </c>
      <c r="U72" s="44">
        <f t="shared" ca="1" si="39"/>
        <v>0</v>
      </c>
      <c r="V72" s="44"/>
    </row>
    <row r="73" spans="2:22" ht="46.5" x14ac:dyDescent="0.25">
      <c r="B73" s="45"/>
      <c r="C73" s="46" t="s">
        <v>27</v>
      </c>
      <c r="D73" s="47" t="s">
        <v>116</v>
      </c>
      <c r="E73" s="47" t="s">
        <v>136</v>
      </c>
      <c r="F73" s="47" t="s">
        <v>118</v>
      </c>
      <c r="J73" s="38"/>
      <c r="L73" s="46" t="str">
        <f t="shared" ca="1" si="36"/>
        <v>Rating</v>
      </c>
      <c r="M73" s="47" t="e">
        <f ca="1">VLOOKUP(OFFSET(M73,0,-$L$1,1,1),Reference!#REF!,2,0)</f>
        <v>#REF!</v>
      </c>
      <c r="N73" s="47" t="e">
        <f ca="1">VLOOKUP(OFFSET(N73,0,-$L$1,1,1),Reference!#REF!,2,0)</f>
        <v>#REF!</v>
      </c>
      <c r="O73" s="47" t="e">
        <f ca="1">VLOOKUP(OFFSET(O73,0,-$L$1,1,1),Reference!#REF!,2,0)</f>
        <v>#REF!</v>
      </c>
      <c r="P73" s="47" t="e">
        <f ca="1">VLOOKUP(OFFSET(P73,0,-$L$1,1,1),Reference!#REF!,2,0)</f>
        <v>#REF!</v>
      </c>
      <c r="Q73" s="47" t="e">
        <f ca="1">VLOOKUP(OFFSET(Q73,0,-$L$1,1,1),Reference!#REF!,2,0)</f>
        <v>#REF!</v>
      </c>
      <c r="R73" s="47" t="e">
        <f ca="1">VLOOKUP(OFFSET(R73,0,-$L$1,1,1),Reference!#REF!,2,0)</f>
        <v>#REF!</v>
      </c>
      <c r="S73" s="47" t="e">
        <f ca="1">VLOOKUP(OFFSET(S73,0,-$L$1,1,1),Reference!#REF!,2,0)</f>
        <v>#REF!</v>
      </c>
      <c r="T73" s="47" t="e">
        <f ca="1">VLOOKUP(OFFSET(T73,0,-$L$1,1,1),Reference!#REF!,2,0)</f>
        <v>#REF!</v>
      </c>
      <c r="U73" s="47" t="e">
        <f ca="1">VLOOKUP(OFFSET(U73,0,-$L$1,1,1),Reference!#REF!,2,0)</f>
        <v>#REF!</v>
      </c>
      <c r="V73" s="47"/>
    </row>
    <row r="74" spans="2:22" ht="18" x14ac:dyDescent="0.25">
      <c r="B74" s="42">
        <f ca="1">(INDIRECT("B"&amp;ROW()-2)+1)</f>
        <v>4</v>
      </c>
      <c r="C74" s="43"/>
      <c r="D74" s="44"/>
      <c r="E74" s="44"/>
      <c r="F74" s="44"/>
      <c r="J74" s="38"/>
      <c r="L74" s="43">
        <f t="shared" ca="1" si="36"/>
        <v>0</v>
      </c>
      <c r="M74" s="44">
        <f t="shared" ref="M74:U74" ca="1" si="40">OFFSET(M74,0,-$L$1,1,1)</f>
        <v>0</v>
      </c>
      <c r="N74" s="44">
        <f t="shared" ca="1" si="40"/>
        <v>0</v>
      </c>
      <c r="O74" s="44">
        <f t="shared" ca="1" si="40"/>
        <v>0</v>
      </c>
      <c r="P74" s="44">
        <f t="shared" ca="1" si="40"/>
        <v>0</v>
      </c>
      <c r="Q74" s="44">
        <f t="shared" ca="1" si="40"/>
        <v>0</v>
      </c>
      <c r="R74" s="44">
        <f t="shared" ca="1" si="40"/>
        <v>0</v>
      </c>
      <c r="S74" s="44">
        <f t="shared" ca="1" si="40"/>
        <v>0</v>
      </c>
      <c r="T74" s="44">
        <f t="shared" ca="1" si="40"/>
        <v>0</v>
      </c>
      <c r="U74" s="44">
        <f t="shared" ca="1" si="40"/>
        <v>0</v>
      </c>
      <c r="V74" s="44"/>
    </row>
    <row r="75" spans="2:22" ht="46.5" x14ac:dyDescent="0.25">
      <c r="B75" s="45"/>
      <c r="C75" s="46" t="s">
        <v>27</v>
      </c>
      <c r="D75" s="47" t="s">
        <v>116</v>
      </c>
      <c r="E75" s="47" t="s">
        <v>136</v>
      </c>
      <c r="F75" s="47" t="s">
        <v>118</v>
      </c>
      <c r="J75" s="38"/>
      <c r="L75" s="46" t="str">
        <f t="shared" ca="1" si="36"/>
        <v>Rating</v>
      </c>
      <c r="M75" s="47" t="e">
        <f ca="1">VLOOKUP(OFFSET(M75,0,-$L$1,1,1),Reference!#REF!,2,0)</f>
        <v>#REF!</v>
      </c>
      <c r="N75" s="47" t="e">
        <f ca="1">VLOOKUP(OFFSET(N75,0,-$L$1,1,1),Reference!#REF!,2,0)</f>
        <v>#REF!</v>
      </c>
      <c r="O75" s="47" t="e">
        <f ca="1">VLOOKUP(OFFSET(O75,0,-$L$1,1,1),Reference!#REF!,2,0)</f>
        <v>#REF!</v>
      </c>
      <c r="P75" s="47" t="e">
        <f ca="1">VLOOKUP(OFFSET(P75,0,-$L$1,1,1),Reference!#REF!,2,0)</f>
        <v>#REF!</v>
      </c>
      <c r="Q75" s="47" t="e">
        <f ca="1">VLOOKUP(OFFSET(Q75,0,-$L$1,1,1),Reference!#REF!,2,0)</f>
        <v>#REF!</v>
      </c>
      <c r="R75" s="47" t="e">
        <f ca="1">VLOOKUP(OFFSET(R75,0,-$L$1,1,1),Reference!#REF!,2,0)</f>
        <v>#REF!</v>
      </c>
      <c r="S75" s="47" t="e">
        <f ca="1">VLOOKUP(OFFSET(S75,0,-$L$1,1,1),Reference!#REF!,2,0)</f>
        <v>#REF!</v>
      </c>
      <c r="T75" s="47" t="e">
        <f ca="1">VLOOKUP(OFFSET(T75,0,-$L$1,1,1),Reference!#REF!,2,0)</f>
        <v>#REF!</v>
      </c>
      <c r="U75" s="47" t="e">
        <f ca="1">VLOOKUP(OFFSET(U75,0,-$L$1,1,1),Reference!#REF!,2,0)</f>
        <v>#REF!</v>
      </c>
      <c r="V75" s="47"/>
    </row>
    <row r="76" spans="2:22" ht="18" x14ac:dyDescent="0.25">
      <c r="B76" s="42">
        <f ca="1">(INDIRECT("B"&amp;ROW()-2)+1)</f>
        <v>5</v>
      </c>
      <c r="C76" s="43"/>
      <c r="D76" s="44"/>
      <c r="E76" s="44"/>
      <c r="F76" s="44"/>
      <c r="J76" s="38"/>
      <c r="L76" s="43">
        <f t="shared" ca="1" si="36"/>
        <v>0</v>
      </c>
      <c r="M76" s="44">
        <f t="shared" ref="M76:U76" ca="1" si="41">OFFSET(M76,0,-$L$1,1,1)</f>
        <v>0</v>
      </c>
      <c r="N76" s="44">
        <f t="shared" ca="1" si="41"/>
        <v>0</v>
      </c>
      <c r="O76" s="44">
        <f t="shared" ca="1" si="41"/>
        <v>0</v>
      </c>
      <c r="P76" s="44">
        <f t="shared" ca="1" si="41"/>
        <v>0</v>
      </c>
      <c r="Q76" s="44">
        <f t="shared" ca="1" si="41"/>
        <v>0</v>
      </c>
      <c r="R76" s="44">
        <f t="shared" ca="1" si="41"/>
        <v>0</v>
      </c>
      <c r="S76" s="44">
        <f t="shared" ca="1" si="41"/>
        <v>0</v>
      </c>
      <c r="T76" s="44">
        <f t="shared" ca="1" si="41"/>
        <v>0</v>
      </c>
      <c r="U76" s="44">
        <f t="shared" ca="1" si="41"/>
        <v>0</v>
      </c>
      <c r="V76" s="44"/>
    </row>
    <row r="77" spans="2:22" ht="46.5" x14ac:dyDescent="0.25">
      <c r="B77" s="45"/>
      <c r="C77" s="46" t="s">
        <v>27</v>
      </c>
      <c r="D77" s="47" t="s">
        <v>116</v>
      </c>
      <c r="E77" s="47" t="s">
        <v>136</v>
      </c>
      <c r="F77" s="47" t="s">
        <v>118</v>
      </c>
      <c r="J77" s="38"/>
      <c r="L77" s="46" t="str">
        <f t="shared" ca="1" si="36"/>
        <v>Rating</v>
      </c>
      <c r="M77" s="47" t="e">
        <f ca="1">VLOOKUP(OFFSET(M77,0,-$L$1,1,1),Reference!#REF!,2,0)</f>
        <v>#REF!</v>
      </c>
      <c r="N77" s="47" t="e">
        <f ca="1">VLOOKUP(OFFSET(N77,0,-$L$1,1,1),Reference!#REF!,2,0)</f>
        <v>#REF!</v>
      </c>
      <c r="O77" s="47" t="e">
        <f ca="1">VLOOKUP(OFFSET(O77,0,-$L$1,1,1),Reference!#REF!,2,0)</f>
        <v>#REF!</v>
      </c>
      <c r="P77" s="47" t="e">
        <f ca="1">VLOOKUP(OFFSET(P77,0,-$L$1,1,1),Reference!#REF!,2,0)</f>
        <v>#REF!</v>
      </c>
      <c r="Q77" s="47" t="e">
        <f ca="1">VLOOKUP(OFFSET(Q77,0,-$L$1,1,1),Reference!#REF!,2,0)</f>
        <v>#REF!</v>
      </c>
      <c r="R77" s="47" t="e">
        <f ca="1">VLOOKUP(OFFSET(R77,0,-$L$1,1,1),Reference!#REF!,2,0)</f>
        <v>#REF!</v>
      </c>
      <c r="S77" s="47" t="e">
        <f ca="1">VLOOKUP(OFFSET(S77,0,-$L$1,1,1),Reference!#REF!,2,0)</f>
        <v>#REF!</v>
      </c>
      <c r="T77" s="47" t="e">
        <f ca="1">VLOOKUP(OFFSET(T77,0,-$L$1,1,1),Reference!#REF!,2,0)</f>
        <v>#REF!</v>
      </c>
      <c r="U77" s="47" t="e">
        <f ca="1">VLOOKUP(OFFSET(U77,0,-$L$1,1,1),Reference!#REF!,2,0)</f>
        <v>#REF!</v>
      </c>
      <c r="V77" s="47"/>
    </row>
    <row r="78" spans="2:22" ht="18" x14ac:dyDescent="0.25">
      <c r="B78" s="42">
        <f ca="1">(INDIRECT("B"&amp;ROW()-2)+1)</f>
        <v>6</v>
      </c>
      <c r="C78" s="43"/>
      <c r="D78" s="44"/>
      <c r="E78" s="44"/>
      <c r="F78" s="44"/>
      <c r="J78" s="38"/>
      <c r="L78" s="43">
        <f t="shared" ca="1" si="36"/>
        <v>0</v>
      </c>
      <c r="M78" s="44">
        <f t="shared" ref="M78:U78" ca="1" si="42">OFFSET(M78,0,-$L$1,1,1)</f>
        <v>0</v>
      </c>
      <c r="N78" s="44">
        <f t="shared" ca="1" si="42"/>
        <v>0</v>
      </c>
      <c r="O78" s="44">
        <f t="shared" ca="1" si="42"/>
        <v>0</v>
      </c>
      <c r="P78" s="44">
        <f t="shared" ca="1" si="42"/>
        <v>0</v>
      </c>
      <c r="Q78" s="44">
        <f t="shared" ca="1" si="42"/>
        <v>0</v>
      </c>
      <c r="R78" s="44">
        <f t="shared" ca="1" si="42"/>
        <v>0</v>
      </c>
      <c r="S78" s="44">
        <f t="shared" ca="1" si="42"/>
        <v>0</v>
      </c>
      <c r="T78" s="44">
        <f t="shared" ca="1" si="42"/>
        <v>0</v>
      </c>
      <c r="U78" s="44">
        <f t="shared" ca="1" si="42"/>
        <v>0</v>
      </c>
      <c r="V78" s="44"/>
    </row>
    <row r="79" spans="2:22" ht="47.25" thickBot="1" x14ac:dyDescent="0.3">
      <c r="B79" s="45"/>
      <c r="C79" s="46" t="s">
        <v>27</v>
      </c>
      <c r="D79" s="47" t="s">
        <v>116</v>
      </c>
      <c r="E79" s="47" t="s">
        <v>136</v>
      </c>
      <c r="F79" s="47" t="s">
        <v>118</v>
      </c>
      <c r="J79" s="38"/>
      <c r="L79" s="46" t="str">
        <f t="shared" ca="1" si="36"/>
        <v>Rating</v>
      </c>
      <c r="M79" s="47" t="e">
        <f ca="1">VLOOKUP(OFFSET(M79,0,-$L$1,1,1),Reference!#REF!,2,0)</f>
        <v>#REF!</v>
      </c>
      <c r="N79" s="47" t="e">
        <f ca="1">VLOOKUP(OFFSET(N79,0,-$L$1,1,1),Reference!#REF!,2,0)</f>
        <v>#REF!</v>
      </c>
      <c r="O79" s="47" t="e">
        <f ca="1">VLOOKUP(OFFSET(O79,0,-$L$1,1,1),Reference!#REF!,2,0)</f>
        <v>#REF!</v>
      </c>
      <c r="P79" s="47" t="e">
        <f ca="1">VLOOKUP(OFFSET(P79,0,-$L$1,1,1),Reference!#REF!,2,0)</f>
        <v>#REF!</v>
      </c>
      <c r="Q79" s="47" t="e">
        <f ca="1">VLOOKUP(OFFSET(Q79,0,-$L$1,1,1),Reference!#REF!,2,0)</f>
        <v>#REF!</v>
      </c>
      <c r="R79" s="47" t="e">
        <f ca="1">VLOOKUP(OFFSET(R79,0,-$L$1,1,1),Reference!#REF!,2,0)</f>
        <v>#REF!</v>
      </c>
      <c r="S79" s="47" t="e">
        <f ca="1">VLOOKUP(OFFSET(S79,0,-$L$1,1,1),Reference!#REF!,2,0)</f>
        <v>#REF!</v>
      </c>
      <c r="T79" s="47" t="e">
        <f ca="1">VLOOKUP(OFFSET(T79,0,-$L$1,1,1),Reference!#REF!,2,0)</f>
        <v>#REF!</v>
      </c>
      <c r="U79" s="47" t="e">
        <f ca="1">VLOOKUP(OFFSET(U79,0,-$L$1,1,1),Reference!#REF!,2,0)</f>
        <v>#REF!</v>
      </c>
      <c r="V79" s="47"/>
    </row>
    <row r="80" spans="2:22" s="33" customFormat="1" ht="53.25" thickTop="1" x14ac:dyDescent="0.4">
      <c r="B80" s="55"/>
      <c r="C80" s="56" t="str">
        <f>"SUMMARY "&amp;C67</f>
        <v>SUMMARY TECHNICAL FACTORS</v>
      </c>
      <c r="D80" s="57" t="e">
        <f ca="1">VLOOKUP($K$1+1-IF(OFFSET(D80,0,$L$1)=MIN(OFFSET($L80,0,1,1,$K$1)),$K$1,RANK(OFFSET(D80,0,$L$1),OFFSET($L80,0,1,1,$K$1))),Reference!#REF!,2)</f>
        <v>#REF!</v>
      </c>
      <c r="E80" s="57" t="e">
        <f ca="1">VLOOKUP($K$1+1-IF(OFFSET(E80,0,$L$1)=MIN(OFFSET($L80,0,1,1,$K$1)),$K$1,RANK(OFFSET(E80,0,$L$1),OFFSET($L80,0,1,1,$K$1))),Reference!#REF!,2)</f>
        <v>#REF!</v>
      </c>
      <c r="F80" s="57" t="e">
        <f ca="1">VLOOKUP($K$1+1-IF(OFFSET(F80,0,$L$1)=MIN(OFFSET($L80,0,1,1,$K$1)),$K$1,RANK(OFFSET(F80,0,$L$1),OFFSET($L80,0,1,1,$K$1))),Reference!#REF!,2)</f>
        <v>#REF!</v>
      </c>
      <c r="G80"/>
      <c r="H80"/>
      <c r="I80"/>
      <c r="J80" s="49"/>
      <c r="L80" s="48" t="str">
        <f t="shared" ca="1" si="36"/>
        <v>SUMMARY TECHNICAL FACTORS</v>
      </c>
      <c r="M80" s="31" t="e">
        <f ca="1">SUM(OFFSET(M67,0,0,ROW(M80)-ROW(M67),1))</f>
        <v>#REF!</v>
      </c>
      <c r="N80" s="31" t="e">
        <f t="shared" ref="N80:V80" ca="1" si="43">SUM(OFFSET(N67,0,0,ROW(N80)-ROW(N67),1))</f>
        <v>#REF!</v>
      </c>
      <c r="O80" s="31" t="e">
        <f t="shared" ca="1" si="43"/>
        <v>#REF!</v>
      </c>
      <c r="P80" s="31" t="e">
        <f t="shared" ca="1" si="43"/>
        <v>#REF!</v>
      </c>
      <c r="Q80" s="31" t="e">
        <f t="shared" ca="1" si="43"/>
        <v>#REF!</v>
      </c>
      <c r="R80" s="31" t="e">
        <f t="shared" ca="1" si="43"/>
        <v>#REF!</v>
      </c>
      <c r="S80" s="31" t="e">
        <f t="shared" ca="1" si="43"/>
        <v>#REF!</v>
      </c>
      <c r="T80" s="31" t="e">
        <f t="shared" ca="1" si="43"/>
        <v>#REF!</v>
      </c>
      <c r="U80" s="31" t="e">
        <f t="shared" ca="1" si="43"/>
        <v>#REF!</v>
      </c>
      <c r="V80" s="31">
        <f t="shared" ca="1" si="43"/>
        <v>0</v>
      </c>
    </row>
    <row r="81" spans="2:23" x14ac:dyDescent="0.3">
      <c r="J81" s="38"/>
      <c r="L81" s="33"/>
    </row>
    <row r="82" spans="2:23" ht="36" x14ac:dyDescent="0.3">
      <c r="B82" s="33"/>
      <c r="C82" s="37" t="s">
        <v>109</v>
      </c>
      <c r="D82" s="37" t="str">
        <f>D$2</f>
        <v xml:space="preserve">Do Nothing </v>
      </c>
      <c r="E82" s="37" t="str">
        <f>E$2</f>
        <v xml:space="preserve">Repair/Rehabilitation </v>
      </c>
      <c r="F82" s="37" t="str">
        <f>F$2</f>
        <v xml:space="preserve">Replacement </v>
      </c>
      <c r="J82" s="38"/>
      <c r="L82" s="37" t="str">
        <f t="shared" ref="L82:U85" ca="1" si="44">OFFSET(L82,0,-$L$1,1,1)</f>
        <v>CRITERIA FOR EVALUATING ALTERNATIVES</v>
      </c>
      <c r="M82" s="37" t="str">
        <f t="shared" ca="1" si="44"/>
        <v xml:space="preserve">Do Nothing </v>
      </c>
      <c r="N82" s="37" t="str">
        <f t="shared" ca="1" si="44"/>
        <v xml:space="preserve">Repair/Rehabilitation </v>
      </c>
      <c r="O82" s="37" t="str">
        <f t="shared" ca="1" si="44"/>
        <v xml:space="preserve">Replacement </v>
      </c>
      <c r="P82" s="37">
        <f t="shared" ca="1" si="44"/>
        <v>0</v>
      </c>
      <c r="Q82" s="37">
        <f t="shared" ca="1" si="44"/>
        <v>0</v>
      </c>
      <c r="R82" s="37">
        <f t="shared" ca="1" si="44"/>
        <v>0</v>
      </c>
      <c r="S82" s="37">
        <f t="shared" ca="1" si="44"/>
        <v>0</v>
      </c>
      <c r="T82" s="37">
        <f t="shared" ca="1" si="44"/>
        <v>0</v>
      </c>
      <c r="U82" s="37" t="str">
        <f t="shared" ca="1" si="44"/>
        <v>CRITERIA FOR EVALUATING ALTERNATIVES</v>
      </c>
      <c r="V82" s="37"/>
    </row>
    <row r="83" spans="2:23" x14ac:dyDescent="0.25">
      <c r="B83" s="31" t="s">
        <v>129</v>
      </c>
      <c r="C83" s="39" t="s">
        <v>130</v>
      </c>
      <c r="D83" s="40"/>
      <c r="E83" s="40"/>
      <c r="F83" s="41"/>
      <c r="J83" s="38"/>
      <c r="L83" s="39" t="str">
        <f t="shared" ca="1" si="44"/>
        <v>PROBLEM STATEMENT</v>
      </c>
      <c r="M83" s="40">
        <f t="shared" ca="1" si="44"/>
        <v>0</v>
      </c>
      <c r="N83" s="40">
        <f t="shared" ca="1" si="44"/>
        <v>0</v>
      </c>
      <c r="O83" s="40">
        <f t="shared" ca="1" si="44"/>
        <v>0</v>
      </c>
      <c r="P83" s="40">
        <f t="shared" ca="1" si="44"/>
        <v>0</v>
      </c>
      <c r="Q83" s="41">
        <f t="shared" ca="1" si="44"/>
        <v>0</v>
      </c>
      <c r="R83" s="40">
        <f t="shared" ca="1" si="44"/>
        <v>0</v>
      </c>
      <c r="S83" s="40">
        <f t="shared" ca="1" si="44"/>
        <v>0</v>
      </c>
      <c r="T83" s="40">
        <f t="shared" ca="1" si="44"/>
        <v>0</v>
      </c>
      <c r="U83" s="40" t="str">
        <f t="shared" ca="1" si="44"/>
        <v>PROBLEM STATEMENT</v>
      </c>
      <c r="V83" s="41"/>
    </row>
    <row r="84" spans="2:23" thickBot="1" x14ac:dyDescent="0.3">
      <c r="B84" s="42">
        <f ca="1">(INDIRECT("B"&amp;ROW()-2)+1)</f>
        <v>1</v>
      </c>
      <c r="C84" s="43" t="s">
        <v>101</v>
      </c>
      <c r="D84" s="44"/>
      <c r="E84" s="44"/>
      <c r="F84" s="44"/>
      <c r="J84" s="38"/>
      <c r="L84" s="43" t="str">
        <f t="shared" ca="1" si="44"/>
        <v>Addresses Problem Statement</v>
      </c>
      <c r="M84" s="44">
        <f t="shared" ca="1" si="44"/>
        <v>0</v>
      </c>
      <c r="N84" s="44">
        <f t="shared" ca="1" si="44"/>
        <v>0</v>
      </c>
      <c r="O84" s="44">
        <f t="shared" ca="1" si="44"/>
        <v>0</v>
      </c>
      <c r="P84" s="44">
        <f t="shared" ca="1" si="44"/>
        <v>0</v>
      </c>
      <c r="Q84" s="44">
        <f t="shared" ca="1" si="44"/>
        <v>0</v>
      </c>
      <c r="R84" s="44">
        <f t="shared" ca="1" si="44"/>
        <v>0</v>
      </c>
      <c r="S84" s="44">
        <f t="shared" ca="1" si="44"/>
        <v>0</v>
      </c>
      <c r="T84" s="44">
        <f t="shared" ca="1" si="44"/>
        <v>0</v>
      </c>
      <c r="U84" s="44" t="str">
        <f t="shared" ca="1" si="44"/>
        <v>Addresses Problem Statement</v>
      </c>
      <c r="V84" s="44"/>
    </row>
    <row r="85" spans="2:23" s="33" customFormat="1" ht="53.25" thickTop="1" x14ac:dyDescent="0.4">
      <c r="B85" s="55"/>
      <c r="C85" s="56" t="str">
        <f>"SUMMARY "&amp;C83</f>
        <v>SUMMARY PROBLEM STATEMENT</v>
      </c>
      <c r="D85" s="57" t="s">
        <v>131</v>
      </c>
      <c r="E85" s="57" t="s">
        <v>131</v>
      </c>
      <c r="F85" s="57" t="s">
        <v>132</v>
      </c>
      <c r="G85"/>
      <c r="H85"/>
      <c r="I85"/>
      <c r="J85" s="49"/>
      <c r="L85" s="48" t="str">
        <f t="shared" ca="1" si="44"/>
        <v>SUMMARY PROBLEM STATEMENT</v>
      </c>
      <c r="M85" s="31">
        <f ca="1">IF(OFFSET(M85,0,-$L$1,1,1)="Not Preferred",0,1)</f>
        <v>1</v>
      </c>
      <c r="N85" s="31">
        <f t="shared" ref="N85:V85" ca="1" si="45">IF(OFFSET(N85,0,-$L$1,1,1)="Not Preferred",0,1)</f>
        <v>1</v>
      </c>
      <c r="O85" s="31">
        <f t="shared" ca="1" si="45"/>
        <v>0</v>
      </c>
      <c r="P85" s="31">
        <f t="shared" ca="1" si="45"/>
        <v>1</v>
      </c>
      <c r="Q85" s="31">
        <f t="shared" ca="1" si="45"/>
        <v>1</v>
      </c>
      <c r="R85" s="31">
        <f t="shared" ca="1" si="45"/>
        <v>1</v>
      </c>
      <c r="S85" s="31">
        <f t="shared" ca="1" si="45"/>
        <v>1</v>
      </c>
      <c r="T85" s="31">
        <f t="shared" ca="1" si="45"/>
        <v>1</v>
      </c>
      <c r="U85" s="31">
        <f t="shared" ca="1" si="45"/>
        <v>1</v>
      </c>
      <c r="V85" s="31">
        <f t="shared" ca="1" si="45"/>
        <v>1</v>
      </c>
    </row>
    <row r="86" spans="2:23" x14ac:dyDescent="0.3">
      <c r="J86" s="38"/>
      <c r="L86" s="33"/>
    </row>
    <row r="87" spans="2:23" ht="36.75" thickBot="1" x14ac:dyDescent="0.35">
      <c r="B87" s="33"/>
      <c r="C87" s="37" t="s">
        <v>109</v>
      </c>
      <c r="D87" s="37" t="s">
        <v>110</v>
      </c>
      <c r="E87" s="37" t="s">
        <v>111</v>
      </c>
      <c r="F87" s="37" t="s">
        <v>112</v>
      </c>
      <c r="J87" s="38"/>
      <c r="L87" s="37" t="str">
        <f t="shared" ref="L87:U87" ca="1" si="46">OFFSET(L87,0,-$L$1,1,1)</f>
        <v>CRITERIA FOR EVALUATING ALTERNATIVES</v>
      </c>
      <c r="M87" s="37" t="str">
        <f t="shared" ca="1" si="46"/>
        <v xml:space="preserve">Do Nothing </v>
      </c>
      <c r="N87" s="37" t="str">
        <f t="shared" ca="1" si="46"/>
        <v xml:space="preserve">Repair/Rehabilitation </v>
      </c>
      <c r="O87" s="37" t="str">
        <f t="shared" ca="1" si="46"/>
        <v xml:space="preserve">Replacement </v>
      </c>
      <c r="P87" s="37">
        <f t="shared" ca="1" si="46"/>
        <v>0</v>
      </c>
      <c r="Q87" s="37">
        <f t="shared" ca="1" si="46"/>
        <v>0</v>
      </c>
      <c r="R87" s="37">
        <f t="shared" ca="1" si="46"/>
        <v>0</v>
      </c>
      <c r="S87" s="37">
        <f t="shared" ca="1" si="46"/>
        <v>0</v>
      </c>
      <c r="T87" s="37">
        <f t="shared" ca="1" si="46"/>
        <v>0</v>
      </c>
      <c r="U87" s="37" t="str">
        <f t="shared" ca="1" si="46"/>
        <v>CRITERIA FOR EVALUATING ALTERNATIVES</v>
      </c>
      <c r="V87" s="37"/>
    </row>
    <row r="88" spans="2:23" ht="27" thickTop="1" x14ac:dyDescent="0.25">
      <c r="C88" s="56" t="s">
        <v>133</v>
      </c>
      <c r="D88" s="56" t="e">
        <f ca="1">IF(D85="Not Preferred", "Not Preferred",VLOOKUP($K$1+1-IF(OFFSET(D88,0,$L$1)=MIN(OFFSET($L88,0,1,1,$K$1)),$K$1,RANK(OFFSET(D88,0,$L$1),OFFSET($L$88,0,1,1,$K$1))),Reference!#REF!,2))</f>
        <v>#REF!</v>
      </c>
      <c r="E88" s="56" t="e">
        <f ca="1">IF(E85="Not Preferred", "Not Preferred",VLOOKUP($K$1+1-IF(OFFSET(E88,0,$L$1)=MIN(OFFSET($L88,0,1,1,$K$1)),$K$1,RANK(OFFSET(E88,0,$L$1),OFFSET($L$88,0,1,1,$K$1))),Reference!#REF!,2))</f>
        <v>#REF!</v>
      </c>
      <c r="F88" s="56" t="str">
        <f ca="1">IF(F85="Not Preferred", "Not Preferred",VLOOKUP($K$1+1-IF(OFFSET(F88,0,$L$1)=MIN(OFFSET($L88,0,1,1,$K$1)),$K$1,RANK(OFFSET(F88,0,$L$1),OFFSET($L$88,0,1,1,$K$1))),Reference!#REF!,2))</f>
        <v>Not Preferred</v>
      </c>
      <c r="J88" s="38"/>
      <c r="L88" s="50" t="str">
        <f ca="1">OFFSET(L88,0,-$L$1,1,1)</f>
        <v>OVERALL SUMMARY</v>
      </c>
      <c r="M88" s="51" t="e">
        <f ca="1">IF(M85=0,1000,(($K$1+1)*$M$1)-(RANK(M64,OFFSET($M64,0,0,1,$K$1))+RANK(M48,OFFSET($M48,0,0,1,$K$1))+RANK(M32,OFFSET($M32,0,0,1,$K$1))+RANK(M16,OFFSET($M16,0,0,1,$K$1))+RANK(M80,OFFSET($M80,0,0,1,$K$1))))</f>
        <v>#REF!</v>
      </c>
      <c r="N88" s="51" t="e">
        <f t="shared" ref="N88:W88" ca="1" si="47">IF(N85=0,1000,(($K$1+1)*$M$1)-(RANK(N64,OFFSET($M64,0,0,1,$K$1))+RANK(N48,OFFSET($M48,0,0,1,$K$1))+RANK(N32,OFFSET($M32,0,0,1,$K$1))+RANK(N16,OFFSET($M16,0,0,1,$K$1))+RANK(N80,OFFSET($M80,0,0,1,$K$1))))</f>
        <v>#REF!</v>
      </c>
      <c r="O88" s="51">
        <f t="shared" ca="1" si="47"/>
        <v>1000</v>
      </c>
      <c r="P88" s="51" t="e">
        <f t="shared" ca="1" si="47"/>
        <v>#REF!</v>
      </c>
      <c r="Q88" s="51" t="e">
        <f t="shared" ca="1" si="47"/>
        <v>#REF!</v>
      </c>
      <c r="R88" s="51" t="e">
        <f t="shared" ca="1" si="47"/>
        <v>#REF!</v>
      </c>
      <c r="S88" s="51" t="e">
        <f t="shared" ca="1" si="47"/>
        <v>#REF!</v>
      </c>
      <c r="T88" s="51" t="e">
        <f t="shared" ca="1" si="47"/>
        <v>#REF!</v>
      </c>
      <c r="U88" s="51" t="e">
        <f t="shared" ca="1" si="47"/>
        <v>#REF!</v>
      </c>
      <c r="V88" s="51" t="e">
        <f t="shared" ca="1" si="47"/>
        <v>#REF!</v>
      </c>
      <c r="W88" s="51">
        <f t="shared" ca="1" si="47"/>
        <v>1000</v>
      </c>
    </row>
    <row r="90" spans="2:23" ht="26.25" x14ac:dyDescent="0.4">
      <c r="C90" s="52" t="s">
        <v>134</v>
      </c>
    </row>
    <row r="91" spans="2:23" ht="46.5" x14ac:dyDescent="0.7">
      <c r="C91" s="53" t="e">
        <f>IF(Reference!#REF!="", "", Reference!#REF!)</f>
        <v>#REF!</v>
      </c>
      <c r="D91" s="54" t="e">
        <f>IF(Reference!#REF!="", "", Reference!#REF!)</f>
        <v>#REF!</v>
      </c>
      <c r="E91" s="33"/>
      <c r="F91" s="33"/>
    </row>
    <row r="92" spans="2:23" ht="46.5" x14ac:dyDescent="0.7">
      <c r="C92" s="53" t="e">
        <f>IF(Reference!#REF!="", "", Reference!#REF!)</f>
        <v>#REF!</v>
      </c>
      <c r="D92" s="54" t="e">
        <f>IF(Reference!#REF!="", "", Reference!#REF!)</f>
        <v>#REF!</v>
      </c>
    </row>
    <row r="93" spans="2:23" ht="46.5" x14ac:dyDescent="0.7">
      <c r="C93" s="53" t="e">
        <f>IF(Reference!#REF!="", "", Reference!#REF!)</f>
        <v>#REF!</v>
      </c>
      <c r="D93" s="54" t="e">
        <f>IF(Reference!#REF!="", "", Reference!#REF!)</f>
        <v>#REF!</v>
      </c>
    </row>
    <row r="94" spans="2:23" ht="46.5" x14ac:dyDescent="0.7">
      <c r="C94" s="53" t="e">
        <f>IF(Reference!#REF!="", "", Reference!#REF!)</f>
        <v>#REF!</v>
      </c>
      <c r="D94" s="54" t="e">
        <f>IF(Reference!#REF!="", "", Reference!#REF!)</f>
        <v>#REF!</v>
      </c>
    </row>
    <row r="95" spans="2:23" ht="46.5" x14ac:dyDescent="0.7">
      <c r="C95" s="53" t="e">
        <f>IF(Reference!#REF!="", "", Reference!#REF!)</f>
        <v>#REF!</v>
      </c>
      <c r="D95" s="54" t="e">
        <f>IF(Reference!#REF!="", "", Reference!#REF!)</f>
        <v>#REF!</v>
      </c>
    </row>
    <row r="96" spans="2:23" ht="46.5" x14ac:dyDescent="0.7">
      <c r="C96" s="33" t="e">
        <f>IF(Reference!#REF!="", "", Reference!#REF!)</f>
        <v>#REF!</v>
      </c>
      <c r="D96" s="54"/>
    </row>
    <row r="97" spans="3:6" ht="19.5" thickBot="1" x14ac:dyDescent="0.35">
      <c r="C97" s="33" t="str">
        <f>IF(Reference!E9="", "", Reference!E9)</f>
        <v/>
      </c>
    </row>
    <row r="98" spans="3:6" ht="79.5" thickBot="1" x14ac:dyDescent="0.3">
      <c r="C98" s="60" t="s">
        <v>109</v>
      </c>
      <c r="D98" s="61" t="str">
        <f>D2</f>
        <v xml:space="preserve">Do Nothing </v>
      </c>
      <c r="E98" s="61" t="str">
        <f>E2</f>
        <v xml:space="preserve">Repair/Rehabilitation </v>
      </c>
      <c r="F98" s="62" t="str">
        <f>F2</f>
        <v xml:space="preserve">Replacement </v>
      </c>
    </row>
    <row r="99" spans="3:6" ht="26.25" x14ac:dyDescent="0.25">
      <c r="C99" s="63" t="str">
        <f>C3</f>
        <v>NATURAL ENVIRONMENT</v>
      </c>
      <c r="D99" s="64" t="e">
        <f ca="1">D16</f>
        <v>#REF!</v>
      </c>
      <c r="E99" s="64" t="e">
        <f ca="1">E16</f>
        <v>#REF!</v>
      </c>
      <c r="F99" s="65" t="e">
        <f ca="1">F16</f>
        <v>#REF!</v>
      </c>
    </row>
    <row r="100" spans="3:6" ht="26.25" x14ac:dyDescent="0.25">
      <c r="C100" s="66" t="str">
        <f>C19</f>
        <v>SOCIAL ENVIRONMENT</v>
      </c>
      <c r="D100" s="67" t="e">
        <f ca="1">D32</f>
        <v>#REF!</v>
      </c>
      <c r="E100" s="67" t="e">
        <f ca="1">E32</f>
        <v>#REF!</v>
      </c>
      <c r="F100" s="68" t="e">
        <f ca="1">F32</f>
        <v>#REF!</v>
      </c>
    </row>
    <row r="101" spans="3:6" ht="26.25" x14ac:dyDescent="0.25">
      <c r="C101" s="66" t="str">
        <f>C35</f>
        <v>CULTURAL ENVIRONMENT</v>
      </c>
      <c r="D101" s="67" t="e">
        <f ca="1">D48</f>
        <v>#REF!</v>
      </c>
      <c r="E101" s="67" t="e">
        <f ca="1">E48</f>
        <v>#REF!</v>
      </c>
      <c r="F101" s="68" t="e">
        <f ca="1">F48</f>
        <v>#REF!</v>
      </c>
    </row>
    <row r="102" spans="3:6" ht="26.25" x14ac:dyDescent="0.25">
      <c r="C102" s="66" t="str">
        <f>C51</f>
        <v>FINANCIAL FACTORS</v>
      </c>
      <c r="D102" s="67" t="e">
        <f ca="1">D64</f>
        <v>#REF!</v>
      </c>
      <c r="E102" s="67" t="e">
        <f ca="1">E64</f>
        <v>#REF!</v>
      </c>
      <c r="F102" s="68" t="e">
        <f ca="1">F64</f>
        <v>#REF!</v>
      </c>
    </row>
    <row r="103" spans="3:6" ht="26.25" x14ac:dyDescent="0.25">
      <c r="C103" s="69" t="str">
        <f>C67</f>
        <v>TECHNICAL FACTORS</v>
      </c>
      <c r="D103" s="67" t="e">
        <f ca="1">D80</f>
        <v>#REF!</v>
      </c>
      <c r="E103" s="67" t="e">
        <f ca="1">E80</f>
        <v>#REF!</v>
      </c>
      <c r="F103" s="68" t="e">
        <f ca="1">F80</f>
        <v>#REF!</v>
      </c>
    </row>
    <row r="104" spans="3:6" ht="27" thickBot="1" x14ac:dyDescent="0.3">
      <c r="C104" s="69" t="str">
        <f>C83</f>
        <v>PROBLEM STATEMENT</v>
      </c>
      <c r="D104" s="70" t="str">
        <f>D85</f>
        <v>Preferred</v>
      </c>
      <c r="E104" s="70" t="str">
        <f>E85</f>
        <v>Preferred</v>
      </c>
      <c r="F104" s="70" t="str">
        <f>F85</f>
        <v>Not Preferred</v>
      </c>
    </row>
    <row r="105" spans="3:6" ht="27.75" thickTop="1" thickBot="1" x14ac:dyDescent="0.3">
      <c r="C105" s="72" t="s">
        <v>133</v>
      </c>
      <c r="D105" s="73" t="e">
        <f ca="1">D88</f>
        <v>#REF!</v>
      </c>
      <c r="E105" s="73" t="e">
        <f ca="1">E88</f>
        <v>#REF!</v>
      </c>
      <c r="F105" s="74" t="str">
        <f ca="1">F88</f>
        <v>Not Preferred</v>
      </c>
    </row>
  </sheetData>
  <dataValidations count="2">
    <dataValidation type="list" allowBlank="1" showInputMessage="1" showErrorMessage="1" sqref="D79:F79 D21:F21 D23:F23 D25:F25 D27:F27 D29:F29 D31:F31 D5:F5 D53:F53 D55:F55 D57:F57 D59:F59 D61:F61 D63:F63 D69:F69 D71:F71 D73:F73 D75:F75 D77:F77 D15:F15 D13:F13 D11:F11 D9:F9 D7:F7 D47:F47 D45:F45 D43:F43 D41:F41 D39:F39 D37:F37" xr:uid="{00000000-0002-0000-0800-000000000000}">
      <formula1>Dots3</formula1>
    </dataValidation>
    <dataValidation type="list" allowBlank="1" showInputMessage="1" showErrorMessage="1" sqref="D85:F85" xr:uid="{00000000-0002-0000-0800-000001000000}">
      <formula1>"Preferred, Not Preferred"</formula1>
    </dataValidation>
  </dataValidations>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499984740745262"/>
  </sheetPr>
  <dimension ref="B1:X87"/>
  <sheetViews>
    <sheetView topLeftCell="A58" zoomScale="55" zoomScaleNormal="55" zoomScaleSheetLayoutView="25" workbookViewId="0">
      <selection activeCell="C94" sqref="C93:C94"/>
    </sheetView>
  </sheetViews>
  <sheetFormatPr defaultColWidth="9.140625" defaultRowHeight="18.75" x14ac:dyDescent="0.3"/>
  <cols>
    <col min="1" max="1" width="9.140625" style="32"/>
    <col min="2" max="2" width="5.28515625" style="32" customWidth="1"/>
    <col min="3" max="3" width="69.7109375" style="33" bestFit="1" customWidth="1"/>
    <col min="4" max="4" width="48.42578125" style="32" customWidth="1"/>
    <col min="5" max="8" width="44.7109375" style="32" customWidth="1"/>
    <col min="9" max="9" width="9.140625" style="32"/>
    <col min="10" max="11" width="8.85546875" style="32" customWidth="1"/>
    <col min="12" max="13" width="9.140625" style="32"/>
    <col min="14" max="24" width="101.140625" style="32" customWidth="1"/>
    <col min="25" max="16384" width="9.140625" style="32"/>
  </cols>
  <sheetData>
    <row r="1" spans="2:24" ht="19.5" thickBot="1" x14ac:dyDescent="0.35">
      <c r="L1" s="34"/>
      <c r="M1" s="35">
        <f>COUNTA(A2:L2)-1</f>
        <v>5</v>
      </c>
      <c r="N1" s="36">
        <f>COLUMN(N1)-COLUMN(C2)</f>
        <v>11</v>
      </c>
      <c r="O1" s="36">
        <v>4</v>
      </c>
      <c r="P1" s="36"/>
      <c r="Q1" s="36"/>
      <c r="R1" s="36"/>
      <c r="S1" s="36"/>
    </row>
    <row r="2" spans="2:24" x14ac:dyDescent="0.3">
      <c r="B2" s="33"/>
      <c r="C2" s="37" t="s">
        <v>109</v>
      </c>
      <c r="D2" s="37" t="s">
        <v>110</v>
      </c>
      <c r="E2" s="37" t="s">
        <v>111</v>
      </c>
      <c r="F2" s="37" t="s">
        <v>112</v>
      </c>
      <c r="G2" s="37" t="s">
        <v>113</v>
      </c>
      <c r="H2" s="37" t="s">
        <v>137</v>
      </c>
      <c r="L2" s="38"/>
      <c r="N2" s="37" t="str">
        <f t="shared" ref="N2:W4" ca="1" si="0">OFFSET(N2,0,-$N$1,1,1)</f>
        <v>CRITERIA FOR EVALUATING ALTERNATIVES</v>
      </c>
      <c r="O2" s="37" t="str">
        <f t="shared" ca="1" si="0"/>
        <v xml:space="preserve">Do Nothing </v>
      </c>
      <c r="P2" s="37" t="str">
        <f t="shared" ca="1" si="0"/>
        <v xml:space="preserve">Repair/Rehabilitation </v>
      </c>
      <c r="Q2" s="37" t="str">
        <f t="shared" ca="1" si="0"/>
        <v xml:space="preserve">Replacement </v>
      </c>
      <c r="R2" s="37" t="str">
        <f t="shared" ca="1" si="0"/>
        <v>Abandonment</v>
      </c>
      <c r="S2" s="37" t="str">
        <f t="shared" ca="1" si="0"/>
        <v>Removal</v>
      </c>
      <c r="T2" s="37">
        <f t="shared" ca="1" si="0"/>
        <v>0</v>
      </c>
      <c r="U2" s="37">
        <f t="shared" ca="1" si="0"/>
        <v>0</v>
      </c>
      <c r="V2" s="37">
        <f t="shared" ca="1" si="0"/>
        <v>0</v>
      </c>
      <c r="W2" s="37">
        <f t="shared" ca="1" si="0"/>
        <v>0</v>
      </c>
      <c r="X2" s="37"/>
    </row>
    <row r="3" spans="2:24" x14ac:dyDescent="0.25">
      <c r="B3" s="31" t="s">
        <v>17</v>
      </c>
      <c r="C3" s="39" t="s">
        <v>114</v>
      </c>
      <c r="D3" s="40"/>
      <c r="E3" s="40"/>
      <c r="F3" s="40"/>
      <c r="G3" s="40"/>
      <c r="H3" s="41"/>
      <c r="L3" s="38"/>
      <c r="N3" s="39" t="str">
        <f t="shared" ca="1" si="0"/>
        <v>NATURAL ENVIRONMENT</v>
      </c>
      <c r="O3" s="40">
        <f t="shared" ca="1" si="0"/>
        <v>0</v>
      </c>
      <c r="P3" s="40">
        <f t="shared" ca="1" si="0"/>
        <v>0</v>
      </c>
      <c r="Q3" s="40">
        <f t="shared" ca="1" si="0"/>
        <v>0</v>
      </c>
      <c r="R3" s="40">
        <f t="shared" ca="1" si="0"/>
        <v>0</v>
      </c>
      <c r="S3" s="41">
        <f t="shared" ca="1" si="0"/>
        <v>0</v>
      </c>
      <c r="T3" s="40">
        <f t="shared" ca="1" si="0"/>
        <v>0</v>
      </c>
      <c r="U3" s="40">
        <f t="shared" ca="1" si="0"/>
        <v>0</v>
      </c>
      <c r="V3" s="40">
        <f t="shared" ca="1" si="0"/>
        <v>0</v>
      </c>
      <c r="W3" s="40">
        <f t="shared" ca="1" si="0"/>
        <v>0</v>
      </c>
      <c r="X3" s="41"/>
    </row>
    <row r="4" spans="2:24" ht="18" x14ac:dyDescent="0.25">
      <c r="B4" s="42">
        <f ca="1">(INDIRECT("B"&amp;ROW()-2)+1)</f>
        <v>1</v>
      </c>
      <c r="C4" s="43" t="s">
        <v>115</v>
      </c>
      <c r="D4" s="44"/>
      <c r="E4" s="44"/>
      <c r="F4" s="44"/>
      <c r="G4" s="44"/>
      <c r="H4" s="44"/>
      <c r="L4" s="38"/>
      <c r="N4" s="43" t="str">
        <f t="shared" ca="1" si="0"/>
        <v>Vegetation</v>
      </c>
      <c r="O4" s="44">
        <f t="shared" ca="1" si="0"/>
        <v>0</v>
      </c>
      <c r="P4" s="44">
        <f t="shared" ca="1" si="0"/>
        <v>0</v>
      </c>
      <c r="Q4" s="44">
        <f t="shared" ca="1" si="0"/>
        <v>0</v>
      </c>
      <c r="R4" s="44">
        <f t="shared" ca="1" si="0"/>
        <v>0</v>
      </c>
      <c r="S4" s="44">
        <f t="shared" ca="1" si="0"/>
        <v>0</v>
      </c>
      <c r="T4" s="44">
        <f t="shared" ca="1" si="0"/>
        <v>0</v>
      </c>
      <c r="U4" s="44">
        <f t="shared" ca="1" si="0"/>
        <v>0</v>
      </c>
      <c r="V4" s="44">
        <f t="shared" ca="1" si="0"/>
        <v>0</v>
      </c>
      <c r="W4" s="44">
        <f t="shared" ca="1" si="0"/>
        <v>0</v>
      </c>
      <c r="X4" s="44"/>
    </row>
    <row r="5" spans="2:24" ht="46.5" x14ac:dyDescent="0.25">
      <c r="B5" s="45"/>
      <c r="C5" s="46" t="s">
        <v>27</v>
      </c>
      <c r="D5" s="47" t="s">
        <v>118</v>
      </c>
      <c r="E5" s="47" t="s">
        <v>118</v>
      </c>
      <c r="F5" s="47" t="s">
        <v>118</v>
      </c>
      <c r="G5" s="47" t="s">
        <v>118</v>
      </c>
      <c r="H5" s="47" t="s">
        <v>118</v>
      </c>
      <c r="L5" s="38"/>
      <c r="N5" s="46" t="str">
        <f t="shared" ref="N5:N16" ca="1" si="1">OFFSET(N5,0,-$N$1,1,1)</f>
        <v>Rating</v>
      </c>
      <c r="O5" s="47">
        <f ca="1">VLOOKUP(OFFSET(O5,0,-$N$1,1,1),Reference!$C$3:$F$7,4,0)</f>
        <v>1</v>
      </c>
      <c r="P5" s="47">
        <f ca="1">VLOOKUP(OFFSET(P5,0,-$N$1,1,1),Reference!$C$3:$F$7,4,0)</f>
        <v>1</v>
      </c>
      <c r="Q5" s="47">
        <f ca="1">VLOOKUP(OFFSET(Q5,0,-$N$1,1,1),Reference!$C$3:$F$7,4,0)</f>
        <v>1</v>
      </c>
      <c r="R5" s="47">
        <f ca="1">VLOOKUP(OFFSET(R5,0,-$N$1,1,1),Reference!$C$3:$F$7,4,0)</f>
        <v>1</v>
      </c>
      <c r="S5" s="47">
        <f ca="1">VLOOKUP(OFFSET(S5,0,-$N$1,1,1),Reference!$C$3:$F$7,4,0)</f>
        <v>1</v>
      </c>
      <c r="T5" s="47" t="e">
        <f ca="1">VLOOKUP(OFFSET(T5,0,-$N$1,1,1),Reference!$C$3:$F$7,4,0)</f>
        <v>#N/A</v>
      </c>
      <c r="U5" s="47" t="e">
        <f ca="1">VLOOKUP(OFFSET(U5,0,-$N$1,1,1),Reference!$C$3:$F$7,4,0)</f>
        <v>#N/A</v>
      </c>
      <c r="V5" s="47" t="e">
        <f ca="1">VLOOKUP(OFFSET(V5,0,-$N$1,1,1),Reference!$C$3:$F$7,4,0)</f>
        <v>#N/A</v>
      </c>
      <c r="W5" s="47" t="e">
        <f ca="1">VLOOKUP(OFFSET(W5,0,-$N$1,1,1),Reference!$C$3:$F$7,4,0)</f>
        <v>#N/A</v>
      </c>
      <c r="X5" s="47"/>
    </row>
    <row r="6" spans="2:24" ht="18" x14ac:dyDescent="0.25">
      <c r="B6" s="42">
        <f ca="1">(INDIRECT("B"&amp;ROW()-2)+1)</f>
        <v>2</v>
      </c>
      <c r="C6" s="43" t="s">
        <v>119</v>
      </c>
      <c r="D6" s="44"/>
      <c r="E6" s="44"/>
      <c r="F6" s="44"/>
      <c r="G6" s="44"/>
      <c r="H6" s="44"/>
      <c r="L6" s="38"/>
      <c r="N6" s="43" t="str">
        <f t="shared" ca="1" si="1"/>
        <v>Fisheries / Aquatic</v>
      </c>
      <c r="O6" s="44">
        <f t="shared" ref="O6:W6" ca="1" si="2">OFFSET(O6,0,-$N$1,1,1)</f>
        <v>0</v>
      </c>
      <c r="P6" s="44">
        <f t="shared" ca="1" si="2"/>
        <v>0</v>
      </c>
      <c r="Q6" s="44">
        <f t="shared" ca="1" si="2"/>
        <v>0</v>
      </c>
      <c r="R6" s="44">
        <f t="shared" ca="1" si="2"/>
        <v>0</v>
      </c>
      <c r="S6" s="44">
        <f t="shared" ca="1" si="2"/>
        <v>0</v>
      </c>
      <c r="T6" s="44">
        <f t="shared" ca="1" si="2"/>
        <v>0</v>
      </c>
      <c r="U6" s="44">
        <f t="shared" ca="1" si="2"/>
        <v>0</v>
      </c>
      <c r="V6" s="44">
        <f t="shared" ca="1" si="2"/>
        <v>0</v>
      </c>
      <c r="W6" s="44">
        <f t="shared" ca="1" si="2"/>
        <v>0</v>
      </c>
      <c r="X6" s="44"/>
    </row>
    <row r="7" spans="2:24" ht="46.5" x14ac:dyDescent="0.25">
      <c r="B7" s="45"/>
      <c r="C7" s="46" t="s">
        <v>27</v>
      </c>
      <c r="D7" s="47" t="s">
        <v>118</v>
      </c>
      <c r="E7" s="47" t="s">
        <v>118</v>
      </c>
      <c r="F7" s="47" t="s">
        <v>118</v>
      </c>
      <c r="G7" s="47" t="s">
        <v>118</v>
      </c>
      <c r="H7" s="47" t="s">
        <v>118</v>
      </c>
      <c r="L7" s="38"/>
      <c r="N7" s="46" t="str">
        <f t="shared" ca="1" si="1"/>
        <v>Rating</v>
      </c>
      <c r="O7" s="47">
        <f ca="1">VLOOKUP(OFFSET(O7,0,-$N$1,1,1),Reference!$C$3:$F$7,4,0)</f>
        <v>1</v>
      </c>
      <c r="P7" s="47">
        <f ca="1">VLOOKUP(OFFSET(P7,0,-$N$1,1,1),Reference!$C$3:$F$7,4,0)</f>
        <v>1</v>
      </c>
      <c r="Q7" s="47">
        <f ca="1">VLOOKUP(OFFSET(Q7,0,-$N$1,1,1),Reference!$C$3:$F$7,4,0)</f>
        <v>1</v>
      </c>
      <c r="R7" s="47">
        <f ca="1">VLOOKUP(OFFSET(R7,0,-$N$1,1,1),Reference!$C$3:$F$7,4,0)</f>
        <v>1</v>
      </c>
      <c r="S7" s="47">
        <f ca="1">VLOOKUP(OFFSET(S7,0,-$N$1,1,1),Reference!$C$3:$F$7,4,0)</f>
        <v>1</v>
      </c>
      <c r="T7" s="47" t="e">
        <f ca="1">VLOOKUP(OFFSET(T7,0,-$N$1,1,1),Reference!$C$3:$F$7,4,0)</f>
        <v>#N/A</v>
      </c>
      <c r="U7" s="47" t="e">
        <f ca="1">VLOOKUP(OFFSET(U7,0,-$N$1,1,1),Reference!$C$3:$F$7,4,0)</f>
        <v>#N/A</v>
      </c>
      <c r="V7" s="47" t="e">
        <f ca="1">VLOOKUP(OFFSET(V7,0,-$N$1,1,1),Reference!$C$3:$F$7,4,0)</f>
        <v>#N/A</v>
      </c>
      <c r="W7" s="47" t="e">
        <f ca="1">VLOOKUP(OFFSET(W7,0,-$N$1,1,1),Reference!$C$3:$F$7,4,0)</f>
        <v>#N/A</v>
      </c>
      <c r="X7" s="47"/>
    </row>
    <row r="8" spans="2:24" ht="18" x14ac:dyDescent="0.25">
      <c r="B8" s="42">
        <f ca="1">(INDIRECT("B"&amp;ROW()-2)+1)</f>
        <v>3</v>
      </c>
      <c r="C8" s="43" t="s">
        <v>120</v>
      </c>
      <c r="D8" s="44"/>
      <c r="E8" s="44"/>
      <c r="F8" s="44"/>
      <c r="G8" s="44"/>
      <c r="H8" s="44"/>
      <c r="L8" s="38"/>
      <c r="N8" s="43" t="str">
        <f t="shared" ca="1" si="1"/>
        <v>Terrestrial</v>
      </c>
      <c r="O8" s="44">
        <f t="shared" ref="O8:W8" ca="1" si="3">OFFSET(O8,0,-$N$1,1,1)</f>
        <v>0</v>
      </c>
      <c r="P8" s="44">
        <f t="shared" ca="1" si="3"/>
        <v>0</v>
      </c>
      <c r="Q8" s="44">
        <f t="shared" ca="1" si="3"/>
        <v>0</v>
      </c>
      <c r="R8" s="44">
        <f t="shared" ca="1" si="3"/>
        <v>0</v>
      </c>
      <c r="S8" s="44">
        <f t="shared" ca="1" si="3"/>
        <v>0</v>
      </c>
      <c r="T8" s="44">
        <f t="shared" ca="1" si="3"/>
        <v>0</v>
      </c>
      <c r="U8" s="44">
        <f t="shared" ca="1" si="3"/>
        <v>0</v>
      </c>
      <c r="V8" s="44">
        <f t="shared" ca="1" si="3"/>
        <v>0</v>
      </c>
      <c r="W8" s="44">
        <f t="shared" ca="1" si="3"/>
        <v>0</v>
      </c>
      <c r="X8" s="44"/>
    </row>
    <row r="9" spans="2:24" ht="46.5" x14ac:dyDescent="0.25">
      <c r="B9" s="45"/>
      <c r="C9" s="46" t="s">
        <v>27</v>
      </c>
      <c r="D9" s="47" t="s">
        <v>136</v>
      </c>
      <c r="E9" s="47" t="s">
        <v>136</v>
      </c>
      <c r="F9" s="47" t="s">
        <v>136</v>
      </c>
      <c r="G9" s="47" t="s">
        <v>118</v>
      </c>
      <c r="H9" s="47" t="s">
        <v>118</v>
      </c>
      <c r="L9" s="38"/>
      <c r="N9" s="46" t="str">
        <f t="shared" ca="1" si="1"/>
        <v>Rating</v>
      </c>
      <c r="O9" s="47">
        <f ca="1">VLOOKUP(OFFSET(O9,0,-$N$1,1,1),Reference!$C$3:$F$7,4,0)</f>
        <v>0.5</v>
      </c>
      <c r="P9" s="47">
        <f ca="1">VLOOKUP(OFFSET(P9,0,-$N$1,1,1),Reference!$C$3:$F$7,4,0)</f>
        <v>0.5</v>
      </c>
      <c r="Q9" s="47">
        <f ca="1">VLOOKUP(OFFSET(Q9,0,-$N$1,1,1),Reference!$C$3:$F$7,4,0)</f>
        <v>0.5</v>
      </c>
      <c r="R9" s="47">
        <f ca="1">VLOOKUP(OFFSET(R9,0,-$N$1,1,1),Reference!$C$3:$F$7,4,0)</f>
        <v>1</v>
      </c>
      <c r="S9" s="47">
        <f ca="1">VLOOKUP(OFFSET(S9,0,-$N$1,1,1),Reference!$C$3:$F$7,4,0)</f>
        <v>1</v>
      </c>
      <c r="T9" s="47" t="e">
        <f ca="1">VLOOKUP(OFFSET(T9,0,-$N$1,1,1),Reference!$C$3:$F$7,4,0)</f>
        <v>#N/A</v>
      </c>
      <c r="U9" s="47" t="e">
        <f ca="1">VLOOKUP(OFFSET(U9,0,-$N$1,1,1),Reference!$C$3:$F$7,4,0)</f>
        <v>#N/A</v>
      </c>
      <c r="V9" s="47" t="e">
        <f ca="1">VLOOKUP(OFFSET(V9,0,-$N$1,1,1),Reference!$C$3:$F$7,4,0)</f>
        <v>#N/A</v>
      </c>
      <c r="W9" s="47" t="e">
        <f ca="1">VLOOKUP(OFFSET(W9,0,-$N$1,1,1),Reference!$C$3:$F$7,4,0)</f>
        <v>#N/A</v>
      </c>
      <c r="X9" s="47"/>
    </row>
    <row r="10" spans="2:24" ht="18" x14ac:dyDescent="0.25">
      <c r="B10" s="42">
        <f ca="1">(INDIRECT("B"&amp;ROW()-2)+1)</f>
        <v>4</v>
      </c>
      <c r="C10" s="43" t="s">
        <v>135</v>
      </c>
      <c r="D10" s="44"/>
      <c r="E10" s="44"/>
      <c r="F10" s="44"/>
      <c r="G10" s="44"/>
      <c r="H10" s="44"/>
      <c r="L10" s="38"/>
      <c r="N10" s="43" t="str">
        <f t="shared" ca="1" si="1"/>
        <v>Trees</v>
      </c>
      <c r="O10" s="44">
        <f t="shared" ref="O10:W10" ca="1" si="4">OFFSET(O10,0,-$N$1,1,1)</f>
        <v>0</v>
      </c>
      <c r="P10" s="44">
        <f t="shared" ca="1" si="4"/>
        <v>0</v>
      </c>
      <c r="Q10" s="44">
        <f t="shared" ca="1" si="4"/>
        <v>0</v>
      </c>
      <c r="R10" s="44">
        <f t="shared" ca="1" si="4"/>
        <v>0</v>
      </c>
      <c r="S10" s="44">
        <f t="shared" ca="1" si="4"/>
        <v>0</v>
      </c>
      <c r="T10" s="44">
        <f t="shared" ca="1" si="4"/>
        <v>0</v>
      </c>
      <c r="U10" s="44">
        <f t="shared" ca="1" si="4"/>
        <v>0</v>
      </c>
      <c r="V10" s="44">
        <f t="shared" ca="1" si="4"/>
        <v>0</v>
      </c>
      <c r="W10" s="44">
        <f t="shared" ca="1" si="4"/>
        <v>0</v>
      </c>
      <c r="X10" s="44"/>
    </row>
    <row r="11" spans="2:24" ht="46.5" x14ac:dyDescent="0.25">
      <c r="B11" s="45"/>
      <c r="C11" s="46" t="s">
        <v>27</v>
      </c>
      <c r="D11" s="47" t="s">
        <v>118</v>
      </c>
      <c r="E11" s="47" t="s">
        <v>118</v>
      </c>
      <c r="F11" s="47" t="s">
        <v>118</v>
      </c>
      <c r="G11" s="47" t="s">
        <v>118</v>
      </c>
      <c r="H11" s="47" t="s">
        <v>118</v>
      </c>
      <c r="L11" s="38"/>
      <c r="N11" s="46" t="str">
        <f t="shared" ca="1" si="1"/>
        <v>Rating</v>
      </c>
      <c r="O11" s="47">
        <f ca="1">VLOOKUP(OFFSET(O11,0,-$N$1,1,1),Reference!$C$3:$F$7,4,0)</f>
        <v>1</v>
      </c>
      <c r="P11" s="47">
        <f ca="1">VLOOKUP(OFFSET(P11,0,-$N$1,1,1),Reference!$C$3:$F$7,4,0)</f>
        <v>1</v>
      </c>
      <c r="Q11" s="47">
        <f ca="1">VLOOKUP(OFFSET(Q11,0,-$N$1,1,1),Reference!$C$3:$F$7,4,0)</f>
        <v>1</v>
      </c>
      <c r="R11" s="47">
        <f ca="1">VLOOKUP(OFFSET(R11,0,-$N$1,1,1),Reference!$C$3:$F$7,4,0)</f>
        <v>1</v>
      </c>
      <c r="S11" s="47">
        <f ca="1">VLOOKUP(OFFSET(S11,0,-$N$1,1,1),Reference!$C$3:$F$7,4,0)</f>
        <v>1</v>
      </c>
      <c r="T11" s="47" t="e">
        <f ca="1">VLOOKUP(OFFSET(T11,0,-$N$1,1,1),Reference!$C$3:$F$7,4,0)</f>
        <v>#N/A</v>
      </c>
      <c r="U11" s="47" t="e">
        <f ca="1">VLOOKUP(OFFSET(U11,0,-$N$1,1,1),Reference!$C$3:$F$7,4,0)</f>
        <v>#N/A</v>
      </c>
      <c r="V11" s="47" t="e">
        <f ca="1">VLOOKUP(OFFSET(V11,0,-$N$1,1,1),Reference!$C$3:$F$7,4,0)</f>
        <v>#N/A</v>
      </c>
      <c r="W11" s="47" t="e">
        <f ca="1">VLOOKUP(OFFSET(W11,0,-$N$1,1,1),Reference!$C$3:$F$7,4,0)</f>
        <v>#N/A</v>
      </c>
      <c r="X11" s="47"/>
    </row>
    <row r="12" spans="2:24" ht="18" x14ac:dyDescent="0.25">
      <c r="B12" s="42">
        <f ca="1">(INDIRECT("B"&amp;ROW()-2)+1)</f>
        <v>5</v>
      </c>
      <c r="C12" s="43" t="s">
        <v>121</v>
      </c>
      <c r="D12" s="44"/>
      <c r="E12" s="44"/>
      <c r="F12" s="44"/>
      <c r="G12" s="44"/>
      <c r="H12" s="44"/>
      <c r="L12" s="38"/>
      <c r="N12" s="43" t="str">
        <f t="shared" ca="1" si="1"/>
        <v>Groundwater Resources</v>
      </c>
      <c r="O12" s="44">
        <f t="shared" ref="O12:W12" ca="1" si="5">OFFSET(O12,0,-$N$1,1,1)</f>
        <v>0</v>
      </c>
      <c r="P12" s="44">
        <f t="shared" ca="1" si="5"/>
        <v>0</v>
      </c>
      <c r="Q12" s="44">
        <f t="shared" ca="1" si="5"/>
        <v>0</v>
      </c>
      <c r="R12" s="44">
        <f t="shared" ca="1" si="5"/>
        <v>0</v>
      </c>
      <c r="S12" s="44">
        <f t="shared" ca="1" si="5"/>
        <v>0</v>
      </c>
      <c r="T12" s="44">
        <f t="shared" ca="1" si="5"/>
        <v>0</v>
      </c>
      <c r="U12" s="44">
        <f t="shared" ca="1" si="5"/>
        <v>0</v>
      </c>
      <c r="V12" s="44">
        <f t="shared" ca="1" si="5"/>
        <v>0</v>
      </c>
      <c r="W12" s="44">
        <f t="shared" ca="1" si="5"/>
        <v>0</v>
      </c>
      <c r="X12" s="44"/>
    </row>
    <row r="13" spans="2:24" ht="46.5" x14ac:dyDescent="0.25">
      <c r="B13" s="45"/>
      <c r="C13" s="46" t="s">
        <v>27</v>
      </c>
      <c r="D13" s="47" t="s">
        <v>118</v>
      </c>
      <c r="E13" s="47" t="s">
        <v>118</v>
      </c>
      <c r="F13" s="47" t="s">
        <v>118</v>
      </c>
      <c r="G13" s="47" t="s">
        <v>118</v>
      </c>
      <c r="H13" s="47" t="s">
        <v>118</v>
      </c>
      <c r="L13" s="38"/>
      <c r="N13" s="46" t="str">
        <f t="shared" ca="1" si="1"/>
        <v>Rating</v>
      </c>
      <c r="O13" s="47">
        <f ca="1">VLOOKUP(OFFSET(O13,0,-$N$1,1,1),Reference!$C$3:$F$7,4,0)</f>
        <v>1</v>
      </c>
      <c r="P13" s="47">
        <f ca="1">VLOOKUP(OFFSET(P13,0,-$N$1,1,1),Reference!$C$3:$F$7,4,0)</f>
        <v>1</v>
      </c>
      <c r="Q13" s="47">
        <f ca="1">VLOOKUP(OFFSET(Q13,0,-$N$1,1,1),Reference!$C$3:$F$7,4,0)</f>
        <v>1</v>
      </c>
      <c r="R13" s="47">
        <f ca="1">VLOOKUP(OFFSET(R13,0,-$N$1,1,1),Reference!$C$3:$F$7,4,0)</f>
        <v>1</v>
      </c>
      <c r="S13" s="47">
        <f ca="1">VLOOKUP(OFFSET(S13,0,-$N$1,1,1),Reference!$C$3:$F$7,4,0)</f>
        <v>1</v>
      </c>
      <c r="T13" s="47" t="e">
        <f ca="1">VLOOKUP(OFFSET(T13,0,-$N$1,1,1),Reference!$C$3:$F$7,4,0)</f>
        <v>#N/A</v>
      </c>
      <c r="U13" s="47" t="e">
        <f ca="1">VLOOKUP(OFFSET(U13,0,-$N$1,1,1),Reference!$C$3:$F$7,4,0)</f>
        <v>#N/A</v>
      </c>
      <c r="V13" s="47" t="e">
        <f ca="1">VLOOKUP(OFFSET(V13,0,-$N$1,1,1),Reference!$C$3:$F$7,4,0)</f>
        <v>#N/A</v>
      </c>
      <c r="W13" s="47" t="e">
        <f ca="1">VLOOKUP(OFFSET(W13,0,-$N$1,1,1),Reference!$C$3:$F$7,4,0)</f>
        <v>#N/A</v>
      </c>
      <c r="X13" s="47"/>
    </row>
    <row r="14" spans="2:24" ht="18" x14ac:dyDescent="0.25">
      <c r="B14" s="42">
        <f ca="1">(INDIRECT("B"&amp;ROW()-2)+1)</f>
        <v>6</v>
      </c>
      <c r="C14" s="43"/>
      <c r="D14" s="44"/>
      <c r="E14" s="44"/>
      <c r="F14" s="44"/>
      <c r="G14" s="44"/>
      <c r="H14" s="44"/>
      <c r="L14" s="38"/>
      <c r="N14" s="43">
        <f t="shared" ca="1" si="1"/>
        <v>0</v>
      </c>
      <c r="O14" s="44">
        <f t="shared" ref="O14:W14" ca="1" si="6">OFFSET(O14,0,-$N$1,1,1)</f>
        <v>0</v>
      </c>
      <c r="P14" s="44">
        <f t="shared" ca="1" si="6"/>
        <v>0</v>
      </c>
      <c r="Q14" s="44">
        <f t="shared" ca="1" si="6"/>
        <v>0</v>
      </c>
      <c r="R14" s="44">
        <f t="shared" ca="1" si="6"/>
        <v>0</v>
      </c>
      <c r="S14" s="44">
        <f t="shared" ca="1" si="6"/>
        <v>0</v>
      </c>
      <c r="T14" s="44">
        <f t="shared" ca="1" si="6"/>
        <v>0</v>
      </c>
      <c r="U14" s="44">
        <f t="shared" ca="1" si="6"/>
        <v>0</v>
      </c>
      <c r="V14" s="44">
        <f t="shared" ca="1" si="6"/>
        <v>0</v>
      </c>
      <c r="W14" s="44">
        <f t="shared" ca="1" si="6"/>
        <v>0</v>
      </c>
      <c r="X14" s="44"/>
    </row>
    <row r="15" spans="2:24" ht="47.25" thickBot="1" x14ac:dyDescent="0.3">
      <c r="B15" s="45"/>
      <c r="C15" s="46" t="s">
        <v>27</v>
      </c>
      <c r="D15" s="47" t="s">
        <v>116</v>
      </c>
      <c r="E15" s="47" t="s">
        <v>117</v>
      </c>
      <c r="F15" s="47" t="s">
        <v>136</v>
      </c>
      <c r="G15" s="47" t="s">
        <v>118</v>
      </c>
      <c r="H15" s="47" t="s">
        <v>118</v>
      </c>
      <c r="L15" s="38"/>
      <c r="N15" s="46" t="str">
        <f t="shared" ca="1" si="1"/>
        <v>Rating</v>
      </c>
      <c r="O15" s="47">
        <f ca="1">VLOOKUP(OFFSET(O15,0,-$N$1,1,1),Reference!$C$3:$F$7,4,0)</f>
        <v>0</v>
      </c>
      <c r="P15" s="47">
        <f ca="1">VLOOKUP(OFFSET(P15,0,-$N$1,1,1),Reference!$C$3:$F$7,4,0)</f>
        <v>0.25</v>
      </c>
      <c r="Q15" s="47">
        <f ca="1">VLOOKUP(OFFSET(Q15,0,-$N$1,1,1),Reference!$C$3:$F$7,4,0)</f>
        <v>0.5</v>
      </c>
      <c r="R15" s="47">
        <f ca="1">VLOOKUP(OFFSET(R15,0,-$N$1,1,1),Reference!$C$3:$F$7,4,0)</f>
        <v>1</v>
      </c>
      <c r="S15" s="47">
        <f ca="1">VLOOKUP(OFFSET(S15,0,-$N$1,1,1),Reference!$C$3:$F$7,4,0)</f>
        <v>1</v>
      </c>
      <c r="T15" s="47" t="e">
        <f ca="1">VLOOKUP(OFFSET(T15,0,-$N$1,1,1),Reference!$C$3:$F$7,4,0)</f>
        <v>#N/A</v>
      </c>
      <c r="U15" s="47" t="e">
        <f ca="1">VLOOKUP(OFFSET(U15,0,-$N$1,1,1),Reference!$C$3:$F$7,4,0)</f>
        <v>#N/A</v>
      </c>
      <c r="V15" s="47" t="e">
        <f ca="1">VLOOKUP(OFFSET(V15,0,-$N$1,1,1),Reference!$C$3:$F$7,4,0)</f>
        <v>#N/A</v>
      </c>
      <c r="W15" s="47" t="e">
        <f ca="1">VLOOKUP(OFFSET(W15,0,-$N$1,1,1),Reference!$C$3:$F$7,4,0)</f>
        <v>#N/A</v>
      </c>
      <c r="X15" s="47"/>
    </row>
    <row r="16" spans="2:24" s="33" customFormat="1" ht="53.25" thickTop="1" x14ac:dyDescent="0.4">
      <c r="B16" s="55">
        <f ca="1">(INDIRECT("B"&amp;ROW()-2))</f>
        <v>6</v>
      </c>
      <c r="C16" s="56" t="str">
        <f>"SUMMARY "&amp;C3</f>
        <v>SUMMARY NATURAL ENVIRONMENT</v>
      </c>
      <c r="D16" s="57" t="e">
        <f ca="1">VLOOKUP($M$1+1-IF(OFFSET(D16,0,$N$1)=MIN(OFFSET($N16,0,1,1,$M$1)),$M$1,RANK(OFFSET(D16,0,$N$1),OFFSET($N16,0,1,1,$M$1))),Reference!$D$3:$E$8,2)</f>
        <v>#N/A</v>
      </c>
      <c r="E16" s="57" t="str">
        <f ca="1">VLOOKUP($M$1+1-IF(OFFSET(E16,0,$N$1)=MIN(OFFSET($N16,0,1,1,$M$1)),$M$1,RANK(OFFSET(E16,0,$N$1),OFFSET($N16,0,1,1,$M$1))),Reference!$D$3:$E$8,2)</f>
        <v>Somewhat Preferred</v>
      </c>
      <c r="F16" s="57" t="str">
        <f ca="1">VLOOKUP($M$1+1-IF(OFFSET(F16,0,$N$1)=MIN(OFFSET($N16,0,1,1,$M$1)),$M$1,RANK(OFFSET(F16,0,$N$1),OFFSET($N16,0,1,1,$M$1))),Reference!$D$3:$E$8,2)</f>
        <v>Least Preferred</v>
      </c>
      <c r="G16" s="57" t="str">
        <f ca="1">VLOOKUP($M$1+1-IF(OFFSET(G16,0,$N$1)=MIN(OFFSET($N16,0,1,1,$M$1)),$M$1,RANK(OFFSET(G16,0,$N$1),OFFSET($N16,0,1,1,$M$1))),Reference!$D$3:$E$8,2)</f>
        <v>Least Preferred</v>
      </c>
      <c r="H16" s="57" t="str">
        <f ca="1">VLOOKUP($M$1+1-IF(OFFSET(H16,0,$N$1)=MIN(OFFSET($N16,0,1,1,$M$1)),$M$1,RANK(OFFSET(H16,0,$N$1),OFFSET($N16,0,1,1,$M$1))),Reference!$D$3:$E$8,2)</f>
        <v>Least Preferred</v>
      </c>
      <c r="L16" s="49"/>
      <c r="N16" s="48" t="str">
        <f t="shared" ca="1" si="1"/>
        <v>SUMMARY NATURAL ENVIRONMENT</v>
      </c>
      <c r="O16" s="31">
        <f ca="1">SUM(OFFSET(O3,0,0,ROW(O16)-ROW(O3),1))</f>
        <v>4.5</v>
      </c>
      <c r="P16" s="31">
        <f t="shared" ref="P16:X16" ca="1" si="7">SUM(OFFSET(P3,0,0,ROW(P16)-ROW(P3),1))</f>
        <v>4.75</v>
      </c>
      <c r="Q16" s="31">
        <f t="shared" ca="1" si="7"/>
        <v>5</v>
      </c>
      <c r="R16" s="31">
        <f t="shared" ca="1" si="7"/>
        <v>6</v>
      </c>
      <c r="S16" s="31">
        <f t="shared" ca="1" si="7"/>
        <v>6</v>
      </c>
      <c r="T16" s="31" t="e">
        <f t="shared" ca="1" si="7"/>
        <v>#N/A</v>
      </c>
      <c r="U16" s="31" t="e">
        <f t="shared" ca="1" si="7"/>
        <v>#N/A</v>
      </c>
      <c r="V16" s="31" t="e">
        <f t="shared" ca="1" si="7"/>
        <v>#N/A</v>
      </c>
      <c r="W16" s="31" t="e">
        <f t="shared" ca="1" si="7"/>
        <v>#N/A</v>
      </c>
      <c r="X16" s="31">
        <f t="shared" ca="1" si="7"/>
        <v>0</v>
      </c>
    </row>
    <row r="17" spans="2:24" x14ac:dyDescent="0.3">
      <c r="L17" s="38"/>
      <c r="N17" s="33"/>
    </row>
    <row r="18" spans="2:24" x14ac:dyDescent="0.3">
      <c r="B18" s="33"/>
      <c r="C18" s="37" t="s">
        <v>109</v>
      </c>
      <c r="D18" s="37" t="str">
        <f>D$2</f>
        <v xml:space="preserve">Do Nothing </v>
      </c>
      <c r="E18" s="37" t="str">
        <f>E$2</f>
        <v xml:space="preserve">Repair/Rehabilitation </v>
      </c>
      <c r="F18" s="37" t="str">
        <f>F$2</f>
        <v xml:space="preserve">Replacement </v>
      </c>
      <c r="G18" s="37" t="str">
        <f>G$2</f>
        <v>Abandonment</v>
      </c>
      <c r="H18" s="37" t="str">
        <f>H$2</f>
        <v>Removal</v>
      </c>
      <c r="L18" s="38"/>
      <c r="N18" s="37" t="str">
        <f t="shared" ref="N18:W18" ca="1" si="8">OFFSET(N18,0,-$N$1,1,1)</f>
        <v>CRITERIA FOR EVALUATING ALTERNATIVES</v>
      </c>
      <c r="O18" s="37" t="str">
        <f t="shared" ca="1" si="8"/>
        <v xml:space="preserve">Do Nothing </v>
      </c>
      <c r="P18" s="37" t="str">
        <f t="shared" ca="1" si="8"/>
        <v xml:space="preserve">Repair/Rehabilitation </v>
      </c>
      <c r="Q18" s="37" t="str">
        <f t="shared" ca="1" si="8"/>
        <v xml:space="preserve">Replacement </v>
      </c>
      <c r="R18" s="37" t="str">
        <f t="shared" ca="1" si="8"/>
        <v>Abandonment</v>
      </c>
      <c r="S18" s="37" t="str">
        <f t="shared" ca="1" si="8"/>
        <v>Removal</v>
      </c>
      <c r="T18" s="37">
        <f t="shared" ca="1" si="8"/>
        <v>0</v>
      </c>
      <c r="U18" s="37">
        <f t="shared" ca="1" si="8"/>
        <v>0</v>
      </c>
      <c r="V18" s="37">
        <f t="shared" ca="1" si="8"/>
        <v>0</v>
      </c>
      <c r="W18" s="37">
        <f t="shared" ca="1" si="8"/>
        <v>0</v>
      </c>
      <c r="X18" s="37"/>
    </row>
    <row r="19" spans="2:24" x14ac:dyDescent="0.25">
      <c r="B19" s="31" t="s">
        <v>45</v>
      </c>
      <c r="C19" s="39" t="s">
        <v>138</v>
      </c>
      <c r="D19" s="40"/>
      <c r="E19" s="40"/>
      <c r="F19" s="40"/>
      <c r="G19" s="40"/>
      <c r="H19" s="41"/>
      <c r="L19" s="38"/>
      <c r="N19" s="39" t="str">
        <f ca="1">OFFSET(N19,0,-$N$1,1,1)</f>
        <v>SOCIO-CULTURAL ENVIRONMENT</v>
      </c>
      <c r="O19" s="40">
        <f t="shared" ref="O19:W20" ca="1" si="9">OFFSET(O19,0,-$N$1,1,1)</f>
        <v>0</v>
      </c>
      <c r="P19" s="40">
        <f t="shared" ca="1" si="9"/>
        <v>0</v>
      </c>
      <c r="Q19" s="40">
        <f t="shared" ca="1" si="9"/>
        <v>0</v>
      </c>
      <c r="R19" s="40">
        <f t="shared" ca="1" si="9"/>
        <v>0</v>
      </c>
      <c r="S19" s="41">
        <f t="shared" ca="1" si="9"/>
        <v>0</v>
      </c>
      <c r="T19" s="40">
        <f t="shared" ca="1" si="9"/>
        <v>0</v>
      </c>
      <c r="U19" s="40">
        <f t="shared" ca="1" si="9"/>
        <v>0</v>
      </c>
      <c r="V19" s="40">
        <f t="shared" ca="1" si="9"/>
        <v>0</v>
      </c>
      <c r="W19" s="40">
        <f t="shared" ca="1" si="9"/>
        <v>0</v>
      </c>
      <c r="X19" s="41"/>
    </row>
    <row r="20" spans="2:24" ht="18" x14ac:dyDescent="0.25">
      <c r="B20" s="42">
        <f ca="1">(INDIRECT("B"&amp;ROW()-2)+1)</f>
        <v>1</v>
      </c>
      <c r="C20" s="43" t="s">
        <v>124</v>
      </c>
      <c r="D20" s="44"/>
      <c r="E20" s="44"/>
      <c r="F20" s="44"/>
      <c r="G20" s="44"/>
      <c r="H20" s="44"/>
      <c r="L20" s="38"/>
      <c r="N20" s="43" t="str">
        <f t="shared" ref="N20:N32" ca="1" si="10">OFFSET(N20,0,-$N$1,1,1)</f>
        <v>Construction</v>
      </c>
      <c r="O20" s="44">
        <f t="shared" ca="1" si="9"/>
        <v>0</v>
      </c>
      <c r="P20" s="44">
        <f t="shared" ca="1" si="9"/>
        <v>0</v>
      </c>
      <c r="Q20" s="44">
        <f t="shared" ca="1" si="9"/>
        <v>0</v>
      </c>
      <c r="R20" s="44">
        <f t="shared" ca="1" si="9"/>
        <v>0</v>
      </c>
      <c r="S20" s="44">
        <f t="shared" ca="1" si="9"/>
        <v>0</v>
      </c>
      <c r="T20" s="44">
        <f t="shared" ca="1" si="9"/>
        <v>0</v>
      </c>
      <c r="U20" s="44">
        <f t="shared" ca="1" si="9"/>
        <v>0</v>
      </c>
      <c r="V20" s="44">
        <f t="shared" ca="1" si="9"/>
        <v>0</v>
      </c>
      <c r="W20" s="44">
        <f t="shared" ca="1" si="9"/>
        <v>0</v>
      </c>
      <c r="X20" s="44"/>
    </row>
    <row r="21" spans="2:24" ht="46.5" x14ac:dyDescent="0.25">
      <c r="B21" s="45"/>
      <c r="C21" s="46" t="s">
        <v>27</v>
      </c>
      <c r="D21" s="47" t="s">
        <v>116</v>
      </c>
      <c r="E21" s="47" t="s">
        <v>117</v>
      </c>
      <c r="F21" s="47" t="s">
        <v>136</v>
      </c>
      <c r="G21" s="47" t="s">
        <v>122</v>
      </c>
      <c r="H21" s="47" t="s">
        <v>118</v>
      </c>
      <c r="L21" s="38"/>
      <c r="N21" s="46" t="str">
        <f t="shared" ca="1" si="10"/>
        <v>Rating</v>
      </c>
      <c r="O21" s="47">
        <f ca="1">VLOOKUP(OFFSET(O21,0,-$N$1,1,1),Reference!$C$3:$F$7,4,0)</f>
        <v>0</v>
      </c>
      <c r="P21" s="47">
        <f ca="1">VLOOKUP(OFFSET(P21,0,-$N$1,1,1),Reference!$C$3:$F$7,4,0)</f>
        <v>0.25</v>
      </c>
      <c r="Q21" s="47">
        <f ca="1">VLOOKUP(OFFSET(Q21,0,-$N$1,1,1),Reference!$C$3:$F$7,4,0)</f>
        <v>0.5</v>
      </c>
      <c r="R21" s="47">
        <f ca="1">VLOOKUP(OFFSET(R21,0,-$N$1,1,1),Reference!$C$3:$F$7,4,0)</f>
        <v>0.75</v>
      </c>
      <c r="S21" s="47">
        <f ca="1">VLOOKUP(OFFSET(S21,0,-$N$1,1,1),Reference!$C$3:$F$7,4,0)</f>
        <v>1</v>
      </c>
      <c r="T21" s="47" t="e">
        <f ca="1">VLOOKUP(OFFSET(T21,0,-$N$1,1,1),Reference!$C$3:$F$7,4,0)</f>
        <v>#N/A</v>
      </c>
      <c r="U21" s="47" t="e">
        <f ca="1">VLOOKUP(OFFSET(U21,0,-$N$1,1,1),Reference!$C$3:$F$7,4,0)</f>
        <v>#N/A</v>
      </c>
      <c r="V21" s="47" t="e">
        <f ca="1">VLOOKUP(OFFSET(V21,0,-$N$1,1,1),Reference!$C$3:$F$7,4,0)</f>
        <v>#N/A</v>
      </c>
      <c r="W21" s="47" t="e">
        <f ca="1">VLOOKUP(OFFSET(W21,0,-$N$1,1,1),Reference!$C$3:$F$7,4,0)</f>
        <v>#N/A</v>
      </c>
      <c r="X21" s="47"/>
    </row>
    <row r="22" spans="2:24" ht="18" x14ac:dyDescent="0.25">
      <c r="B22" s="42">
        <f ca="1">(INDIRECT("B"&amp;ROW()-2)+1)</f>
        <v>2</v>
      </c>
      <c r="C22" s="43"/>
      <c r="D22" s="44"/>
      <c r="E22" s="44"/>
      <c r="F22" s="44"/>
      <c r="G22" s="44"/>
      <c r="H22" s="44"/>
      <c r="L22" s="38"/>
      <c r="N22" s="43">
        <f t="shared" ca="1" si="10"/>
        <v>0</v>
      </c>
      <c r="O22" s="44">
        <f t="shared" ref="O22:W22" ca="1" si="11">OFFSET(O22,0,-$N$1,1,1)</f>
        <v>0</v>
      </c>
      <c r="P22" s="44">
        <f t="shared" ca="1" si="11"/>
        <v>0</v>
      </c>
      <c r="Q22" s="44">
        <f t="shared" ca="1" si="11"/>
        <v>0</v>
      </c>
      <c r="R22" s="44">
        <f t="shared" ca="1" si="11"/>
        <v>0</v>
      </c>
      <c r="S22" s="44">
        <f t="shared" ca="1" si="11"/>
        <v>0</v>
      </c>
      <c r="T22" s="44">
        <f t="shared" ca="1" si="11"/>
        <v>0</v>
      </c>
      <c r="U22" s="44">
        <f t="shared" ca="1" si="11"/>
        <v>0</v>
      </c>
      <c r="V22" s="44">
        <f t="shared" ca="1" si="11"/>
        <v>0</v>
      </c>
      <c r="W22" s="44">
        <f t="shared" ca="1" si="11"/>
        <v>0</v>
      </c>
      <c r="X22" s="44"/>
    </row>
    <row r="23" spans="2:24" ht="46.5" x14ac:dyDescent="0.25">
      <c r="B23" s="45"/>
      <c r="C23" s="46" t="s">
        <v>27</v>
      </c>
      <c r="D23" s="47" t="s">
        <v>116</v>
      </c>
      <c r="E23" s="47" t="s">
        <v>117</v>
      </c>
      <c r="F23" s="47" t="s">
        <v>136</v>
      </c>
      <c r="G23" s="47" t="s">
        <v>122</v>
      </c>
      <c r="H23" s="47" t="s">
        <v>118</v>
      </c>
      <c r="L23" s="38"/>
      <c r="N23" s="46" t="str">
        <f t="shared" ca="1" si="10"/>
        <v>Rating</v>
      </c>
      <c r="O23" s="47">
        <f ca="1">VLOOKUP(OFFSET(O23,0,-$N$1,1,1),Reference!$C$3:$F$7,4,0)</f>
        <v>0</v>
      </c>
      <c r="P23" s="47">
        <f ca="1">VLOOKUP(OFFSET(P23,0,-$N$1,1,1),Reference!$C$3:$F$7,4,0)</f>
        <v>0.25</v>
      </c>
      <c r="Q23" s="47">
        <f ca="1">VLOOKUP(OFFSET(Q23,0,-$N$1,1,1),Reference!$C$3:$F$7,4,0)</f>
        <v>0.5</v>
      </c>
      <c r="R23" s="47">
        <f ca="1">VLOOKUP(OFFSET(R23,0,-$N$1,1,1),Reference!$C$3:$F$7,4,0)</f>
        <v>0.75</v>
      </c>
      <c r="S23" s="47">
        <f ca="1">VLOOKUP(OFFSET(S23,0,-$N$1,1,1),Reference!$C$3:$F$7,4,0)</f>
        <v>1</v>
      </c>
      <c r="T23" s="47" t="e">
        <f ca="1">VLOOKUP(OFFSET(T23,0,-$N$1,1,1),Reference!$C$3:$F$7,4,0)</f>
        <v>#N/A</v>
      </c>
      <c r="U23" s="47" t="e">
        <f ca="1">VLOOKUP(OFFSET(U23,0,-$N$1,1,1),Reference!$C$3:$F$7,4,0)</f>
        <v>#N/A</v>
      </c>
      <c r="V23" s="47" t="e">
        <f ca="1">VLOOKUP(OFFSET(V23,0,-$N$1,1,1),Reference!$C$3:$F$7,4,0)</f>
        <v>#N/A</v>
      </c>
      <c r="W23" s="47" t="e">
        <f ca="1">VLOOKUP(OFFSET(W23,0,-$N$1,1,1),Reference!$C$3:$F$7,4,0)</f>
        <v>#N/A</v>
      </c>
      <c r="X23" s="47"/>
    </row>
    <row r="24" spans="2:24" ht="18" x14ac:dyDescent="0.25">
      <c r="B24" s="42">
        <f ca="1">(INDIRECT("B"&amp;ROW()-2)+1)</f>
        <v>3</v>
      </c>
      <c r="C24" s="43"/>
      <c r="D24" s="44"/>
      <c r="E24" s="44"/>
      <c r="F24" s="44"/>
      <c r="G24" s="44"/>
      <c r="H24" s="44"/>
      <c r="L24" s="38"/>
      <c r="N24" s="43">
        <f t="shared" ca="1" si="10"/>
        <v>0</v>
      </c>
      <c r="O24" s="44">
        <f t="shared" ref="O24:W24" ca="1" si="12">OFFSET(O24,0,-$N$1,1,1)</f>
        <v>0</v>
      </c>
      <c r="P24" s="44">
        <f t="shared" ca="1" si="12"/>
        <v>0</v>
      </c>
      <c r="Q24" s="44">
        <f t="shared" ca="1" si="12"/>
        <v>0</v>
      </c>
      <c r="R24" s="44">
        <f t="shared" ca="1" si="12"/>
        <v>0</v>
      </c>
      <c r="S24" s="44">
        <f t="shared" ca="1" si="12"/>
        <v>0</v>
      </c>
      <c r="T24" s="44">
        <f t="shared" ca="1" si="12"/>
        <v>0</v>
      </c>
      <c r="U24" s="44">
        <f t="shared" ca="1" si="12"/>
        <v>0</v>
      </c>
      <c r="V24" s="44">
        <f t="shared" ca="1" si="12"/>
        <v>0</v>
      </c>
      <c r="W24" s="44">
        <f t="shared" ca="1" si="12"/>
        <v>0</v>
      </c>
      <c r="X24" s="44"/>
    </row>
    <row r="25" spans="2:24" ht="46.5" x14ac:dyDescent="0.25">
      <c r="B25" s="45"/>
      <c r="C25" s="46" t="s">
        <v>27</v>
      </c>
      <c r="D25" s="47" t="s">
        <v>116</v>
      </c>
      <c r="E25" s="47" t="s">
        <v>117</v>
      </c>
      <c r="F25" s="47" t="s">
        <v>136</v>
      </c>
      <c r="G25" s="47" t="s">
        <v>122</v>
      </c>
      <c r="H25" s="47" t="s">
        <v>118</v>
      </c>
      <c r="L25" s="38"/>
      <c r="N25" s="46" t="str">
        <f t="shared" ca="1" si="10"/>
        <v>Rating</v>
      </c>
      <c r="O25" s="47">
        <f ca="1">VLOOKUP(OFFSET(O25,0,-$N$1,1,1),Reference!$C$3:$F$7,4,0)</f>
        <v>0</v>
      </c>
      <c r="P25" s="47">
        <f ca="1">VLOOKUP(OFFSET(P25,0,-$N$1,1,1),Reference!$C$3:$F$7,4,0)</f>
        <v>0.25</v>
      </c>
      <c r="Q25" s="47">
        <f ca="1">VLOOKUP(OFFSET(Q25,0,-$N$1,1,1),Reference!$C$3:$F$7,4,0)</f>
        <v>0.5</v>
      </c>
      <c r="R25" s="47">
        <f ca="1">VLOOKUP(OFFSET(R25,0,-$N$1,1,1),Reference!$C$3:$F$7,4,0)</f>
        <v>0.75</v>
      </c>
      <c r="S25" s="47">
        <f ca="1">VLOOKUP(OFFSET(S25,0,-$N$1,1,1),Reference!$C$3:$F$7,4,0)</f>
        <v>1</v>
      </c>
      <c r="T25" s="47" t="e">
        <f ca="1">VLOOKUP(OFFSET(T25,0,-$N$1,1,1),Reference!$C$3:$F$7,4,0)</f>
        <v>#N/A</v>
      </c>
      <c r="U25" s="47" t="e">
        <f ca="1">VLOOKUP(OFFSET(U25,0,-$N$1,1,1),Reference!$C$3:$F$7,4,0)</f>
        <v>#N/A</v>
      </c>
      <c r="V25" s="47" t="e">
        <f ca="1">VLOOKUP(OFFSET(V25,0,-$N$1,1,1),Reference!$C$3:$F$7,4,0)</f>
        <v>#N/A</v>
      </c>
      <c r="W25" s="47" t="e">
        <f ca="1">VLOOKUP(OFFSET(W25,0,-$N$1,1,1),Reference!$C$3:$F$7,4,0)</f>
        <v>#N/A</v>
      </c>
      <c r="X25" s="47"/>
    </row>
    <row r="26" spans="2:24" ht="18" x14ac:dyDescent="0.25">
      <c r="B26" s="42">
        <f ca="1">(INDIRECT("B"&amp;ROW()-2)+1)</f>
        <v>4</v>
      </c>
      <c r="C26" s="43"/>
      <c r="D26" s="44"/>
      <c r="E26" s="44"/>
      <c r="F26" s="44"/>
      <c r="G26" s="44"/>
      <c r="H26" s="44"/>
      <c r="L26" s="38"/>
      <c r="N26" s="43">
        <f t="shared" ca="1" si="10"/>
        <v>0</v>
      </c>
      <c r="O26" s="44">
        <f t="shared" ref="O26:W26" ca="1" si="13">OFFSET(O26,0,-$N$1,1,1)</f>
        <v>0</v>
      </c>
      <c r="P26" s="44">
        <f t="shared" ca="1" si="13"/>
        <v>0</v>
      </c>
      <c r="Q26" s="44">
        <f t="shared" ca="1" si="13"/>
        <v>0</v>
      </c>
      <c r="R26" s="44">
        <f t="shared" ca="1" si="13"/>
        <v>0</v>
      </c>
      <c r="S26" s="44">
        <f t="shared" ca="1" si="13"/>
        <v>0</v>
      </c>
      <c r="T26" s="44">
        <f t="shared" ca="1" si="13"/>
        <v>0</v>
      </c>
      <c r="U26" s="44">
        <f t="shared" ca="1" si="13"/>
        <v>0</v>
      </c>
      <c r="V26" s="44">
        <f t="shared" ca="1" si="13"/>
        <v>0</v>
      </c>
      <c r="W26" s="44">
        <f t="shared" ca="1" si="13"/>
        <v>0</v>
      </c>
      <c r="X26" s="44"/>
    </row>
    <row r="27" spans="2:24" ht="46.5" x14ac:dyDescent="0.25">
      <c r="B27" s="45"/>
      <c r="C27" s="46" t="s">
        <v>27</v>
      </c>
      <c r="D27" s="47" t="s">
        <v>116</v>
      </c>
      <c r="E27" s="47" t="s">
        <v>117</v>
      </c>
      <c r="F27" s="47" t="s">
        <v>136</v>
      </c>
      <c r="G27" s="47" t="s">
        <v>122</v>
      </c>
      <c r="H27" s="47" t="s">
        <v>118</v>
      </c>
      <c r="L27" s="38"/>
      <c r="N27" s="46" t="str">
        <f t="shared" ca="1" si="10"/>
        <v>Rating</v>
      </c>
      <c r="O27" s="47">
        <f ca="1">VLOOKUP(OFFSET(O27,0,-$N$1,1,1),Reference!$C$3:$F$7,4,0)</f>
        <v>0</v>
      </c>
      <c r="P27" s="47">
        <f ca="1">VLOOKUP(OFFSET(P27,0,-$N$1,1,1),Reference!$C$3:$F$7,4,0)</f>
        <v>0.25</v>
      </c>
      <c r="Q27" s="47">
        <f ca="1">VLOOKUP(OFFSET(Q27,0,-$N$1,1,1),Reference!$C$3:$F$7,4,0)</f>
        <v>0.5</v>
      </c>
      <c r="R27" s="47">
        <f ca="1">VLOOKUP(OFFSET(R27,0,-$N$1,1,1),Reference!$C$3:$F$7,4,0)</f>
        <v>0.75</v>
      </c>
      <c r="S27" s="47">
        <f ca="1">VLOOKUP(OFFSET(S27,0,-$N$1,1,1),Reference!$C$3:$F$7,4,0)</f>
        <v>1</v>
      </c>
      <c r="T27" s="47" t="e">
        <f ca="1">VLOOKUP(OFFSET(T27,0,-$N$1,1,1),Reference!$C$3:$F$7,4,0)</f>
        <v>#N/A</v>
      </c>
      <c r="U27" s="47" t="e">
        <f ca="1">VLOOKUP(OFFSET(U27,0,-$N$1,1,1),Reference!$C$3:$F$7,4,0)</f>
        <v>#N/A</v>
      </c>
      <c r="V27" s="47" t="e">
        <f ca="1">VLOOKUP(OFFSET(V27,0,-$N$1,1,1),Reference!$C$3:$F$7,4,0)</f>
        <v>#N/A</v>
      </c>
      <c r="W27" s="47" t="e">
        <f ca="1">VLOOKUP(OFFSET(W27,0,-$N$1,1,1),Reference!$C$3:$F$7,4,0)</f>
        <v>#N/A</v>
      </c>
      <c r="X27" s="47"/>
    </row>
    <row r="28" spans="2:24" ht="18" x14ac:dyDescent="0.25">
      <c r="B28" s="42">
        <f ca="1">(INDIRECT("B"&amp;ROW()-2)+1)</f>
        <v>5</v>
      </c>
      <c r="C28" s="43"/>
      <c r="D28" s="44"/>
      <c r="E28" s="44"/>
      <c r="F28" s="44"/>
      <c r="G28" s="44"/>
      <c r="H28" s="44"/>
      <c r="L28" s="38"/>
      <c r="N28" s="43">
        <f t="shared" ca="1" si="10"/>
        <v>0</v>
      </c>
      <c r="O28" s="44">
        <f t="shared" ref="O28:W28" ca="1" si="14">OFFSET(O28,0,-$N$1,1,1)</f>
        <v>0</v>
      </c>
      <c r="P28" s="44">
        <f t="shared" ca="1" si="14"/>
        <v>0</v>
      </c>
      <c r="Q28" s="44">
        <f t="shared" ca="1" si="14"/>
        <v>0</v>
      </c>
      <c r="R28" s="44">
        <f t="shared" ca="1" si="14"/>
        <v>0</v>
      </c>
      <c r="S28" s="44">
        <f t="shared" ca="1" si="14"/>
        <v>0</v>
      </c>
      <c r="T28" s="44">
        <f t="shared" ca="1" si="14"/>
        <v>0</v>
      </c>
      <c r="U28" s="44">
        <f t="shared" ca="1" si="14"/>
        <v>0</v>
      </c>
      <c r="V28" s="44">
        <f t="shared" ca="1" si="14"/>
        <v>0</v>
      </c>
      <c r="W28" s="44">
        <f t="shared" ca="1" si="14"/>
        <v>0</v>
      </c>
      <c r="X28" s="44"/>
    </row>
    <row r="29" spans="2:24" ht="46.5" x14ac:dyDescent="0.25">
      <c r="B29" s="45"/>
      <c r="C29" s="46" t="s">
        <v>27</v>
      </c>
      <c r="D29" s="47" t="s">
        <v>116</v>
      </c>
      <c r="E29" s="47" t="s">
        <v>117</v>
      </c>
      <c r="F29" s="47" t="s">
        <v>136</v>
      </c>
      <c r="G29" s="47" t="s">
        <v>122</v>
      </c>
      <c r="H29" s="47" t="s">
        <v>118</v>
      </c>
      <c r="L29" s="38"/>
      <c r="N29" s="46" t="str">
        <f t="shared" ca="1" si="10"/>
        <v>Rating</v>
      </c>
      <c r="O29" s="47">
        <f ca="1">VLOOKUP(OFFSET(O29,0,-$N$1,1,1),Reference!$C$3:$F$7,4,0)</f>
        <v>0</v>
      </c>
      <c r="P29" s="47">
        <f ca="1">VLOOKUP(OFFSET(P29,0,-$N$1,1,1),Reference!$C$3:$F$7,4,0)</f>
        <v>0.25</v>
      </c>
      <c r="Q29" s="47">
        <f ca="1">VLOOKUP(OFFSET(Q29,0,-$N$1,1,1),Reference!$C$3:$F$7,4,0)</f>
        <v>0.5</v>
      </c>
      <c r="R29" s="47">
        <f ca="1">VLOOKUP(OFFSET(R29,0,-$N$1,1,1),Reference!$C$3:$F$7,4,0)</f>
        <v>0.75</v>
      </c>
      <c r="S29" s="47">
        <f ca="1">VLOOKUP(OFFSET(S29,0,-$N$1,1,1),Reference!$C$3:$F$7,4,0)</f>
        <v>1</v>
      </c>
      <c r="T29" s="47" t="e">
        <f ca="1">VLOOKUP(OFFSET(T29,0,-$N$1,1,1),Reference!$C$3:$F$7,4,0)</f>
        <v>#N/A</v>
      </c>
      <c r="U29" s="47" t="e">
        <f ca="1">VLOOKUP(OFFSET(U29,0,-$N$1,1,1),Reference!$C$3:$F$7,4,0)</f>
        <v>#N/A</v>
      </c>
      <c r="V29" s="47" t="e">
        <f ca="1">VLOOKUP(OFFSET(V29,0,-$N$1,1,1),Reference!$C$3:$F$7,4,0)</f>
        <v>#N/A</v>
      </c>
      <c r="W29" s="47" t="e">
        <f ca="1">VLOOKUP(OFFSET(W29,0,-$N$1,1,1),Reference!$C$3:$F$7,4,0)</f>
        <v>#N/A</v>
      </c>
      <c r="X29" s="47"/>
    </row>
    <row r="30" spans="2:24" ht="18" x14ac:dyDescent="0.25">
      <c r="B30" s="42">
        <f ca="1">(INDIRECT("B"&amp;ROW()-2)+1)</f>
        <v>6</v>
      </c>
      <c r="C30" s="43"/>
      <c r="D30" s="44"/>
      <c r="E30" s="44"/>
      <c r="F30" s="44"/>
      <c r="G30" s="44"/>
      <c r="H30" s="44"/>
      <c r="L30" s="38"/>
      <c r="N30" s="43">
        <f t="shared" ca="1" si="10"/>
        <v>0</v>
      </c>
      <c r="O30" s="44">
        <f t="shared" ref="O30:W30" ca="1" si="15">OFFSET(O30,0,-$N$1,1,1)</f>
        <v>0</v>
      </c>
      <c r="P30" s="44">
        <f t="shared" ca="1" si="15"/>
        <v>0</v>
      </c>
      <c r="Q30" s="44">
        <f t="shared" ca="1" si="15"/>
        <v>0</v>
      </c>
      <c r="R30" s="44">
        <f t="shared" ca="1" si="15"/>
        <v>0</v>
      </c>
      <c r="S30" s="44">
        <f t="shared" ca="1" si="15"/>
        <v>0</v>
      </c>
      <c r="T30" s="44">
        <f t="shared" ca="1" si="15"/>
        <v>0</v>
      </c>
      <c r="U30" s="44">
        <f t="shared" ca="1" si="15"/>
        <v>0</v>
      </c>
      <c r="V30" s="44">
        <f t="shared" ca="1" si="15"/>
        <v>0</v>
      </c>
      <c r="W30" s="44">
        <f t="shared" ca="1" si="15"/>
        <v>0</v>
      </c>
      <c r="X30" s="44"/>
    </row>
    <row r="31" spans="2:24" ht="47.25" thickBot="1" x14ac:dyDescent="0.3">
      <c r="B31" s="45"/>
      <c r="C31" s="46" t="s">
        <v>27</v>
      </c>
      <c r="D31" s="47" t="s">
        <v>116</v>
      </c>
      <c r="E31" s="47" t="s">
        <v>117</v>
      </c>
      <c r="F31" s="47" t="s">
        <v>136</v>
      </c>
      <c r="G31" s="47" t="s">
        <v>122</v>
      </c>
      <c r="H31" s="47" t="s">
        <v>118</v>
      </c>
      <c r="L31" s="38"/>
      <c r="N31" s="46" t="str">
        <f t="shared" ca="1" si="10"/>
        <v>Rating</v>
      </c>
      <c r="O31" s="47">
        <f ca="1">VLOOKUP(OFFSET(O31,0,-$N$1,1,1),Reference!$C$3:$F$7,4,0)</f>
        <v>0</v>
      </c>
      <c r="P31" s="47">
        <f ca="1">VLOOKUP(OFFSET(P31,0,-$N$1,1,1),Reference!$C$3:$F$7,4,0)</f>
        <v>0.25</v>
      </c>
      <c r="Q31" s="47">
        <f ca="1">VLOOKUP(OFFSET(Q31,0,-$N$1,1,1),Reference!$C$3:$F$7,4,0)</f>
        <v>0.5</v>
      </c>
      <c r="R31" s="47">
        <f ca="1">VLOOKUP(OFFSET(R31,0,-$N$1,1,1),Reference!$C$3:$F$7,4,0)</f>
        <v>0.75</v>
      </c>
      <c r="S31" s="47">
        <f ca="1">VLOOKUP(OFFSET(S31,0,-$N$1,1,1),Reference!$C$3:$F$7,4,0)</f>
        <v>1</v>
      </c>
      <c r="T31" s="47" t="e">
        <f ca="1">VLOOKUP(OFFSET(T31,0,-$N$1,1,1),Reference!$C$3:$F$7,4,0)</f>
        <v>#N/A</v>
      </c>
      <c r="U31" s="47" t="e">
        <f ca="1">VLOOKUP(OFFSET(U31,0,-$N$1,1,1),Reference!$C$3:$F$7,4,0)</f>
        <v>#N/A</v>
      </c>
      <c r="V31" s="47" t="e">
        <f ca="1">VLOOKUP(OFFSET(V31,0,-$N$1,1,1),Reference!$C$3:$F$7,4,0)</f>
        <v>#N/A</v>
      </c>
      <c r="W31" s="47" t="e">
        <f ca="1">VLOOKUP(OFFSET(W31,0,-$N$1,1,1),Reference!$C$3:$F$7,4,0)</f>
        <v>#N/A</v>
      </c>
      <c r="X31" s="47"/>
    </row>
    <row r="32" spans="2:24" s="33" customFormat="1" ht="53.25" thickTop="1" x14ac:dyDescent="0.4">
      <c r="B32" s="55">
        <f ca="1">(INDIRECT("B"&amp;ROW()-2))</f>
        <v>6</v>
      </c>
      <c r="C32" s="56" t="str">
        <f>"SUMMARY "&amp;C19</f>
        <v>SUMMARY SOCIO-CULTURAL ENVIRONMENT</v>
      </c>
      <c r="D32" s="57" t="e">
        <f ca="1">VLOOKUP($M$1+1-IF(OFFSET(D32,0,$N$1)=MIN(OFFSET($N32,0,1,1,$M$1)),$M$1,RANK(OFFSET(D32,0,$N$1),OFFSET($N32,0,1,1,$M$1))),Reference!$D$3:$E$8,2)</f>
        <v>#N/A</v>
      </c>
      <c r="E32" s="57" t="str">
        <f ca="1">VLOOKUP($M$1+1-IF(OFFSET(E32,0,$N$1)=MIN(OFFSET($N32,0,1,1,$M$1)),$M$1,RANK(OFFSET(E32,0,$N$1),OFFSET($N32,0,1,1,$M$1))),Reference!$D$3:$E$8,2)</f>
        <v>Somewhat Preferred</v>
      </c>
      <c r="F32" s="57" t="str">
        <f ca="1">VLOOKUP($M$1+1-IF(OFFSET(F32,0,$N$1)=MIN(OFFSET($N32,0,1,1,$M$1)),$M$1,RANK(OFFSET(F32,0,$N$1),OFFSET($N32,0,1,1,$M$1))),Reference!$D$3:$E$8,2)</f>
        <v>Least Preferred</v>
      </c>
      <c r="G32" s="57" t="str">
        <f ca="1">VLOOKUP($M$1+1-IF(OFFSET(G32,0,$N$1)=MIN(OFFSET($N32,0,1,1,$M$1)),$M$1,RANK(OFFSET(G32,0,$N$1),OFFSET($N32,0,1,1,$M$1))),Reference!$D$3:$E$8,2)</f>
        <v>Least Preferred</v>
      </c>
      <c r="H32" s="57" t="str">
        <f ca="1">VLOOKUP($M$1+1-IF(OFFSET(H32,0,$N$1)=MIN(OFFSET($N32,0,1,1,$M$1)),$M$1,RANK(OFFSET(H32,0,$N$1),OFFSET($N32,0,1,1,$M$1))),Reference!$D$3:$E$8,2)</f>
        <v>Least Preferred</v>
      </c>
      <c r="L32" s="49"/>
      <c r="N32" s="48" t="str">
        <f t="shared" ca="1" si="10"/>
        <v>SUMMARY SOCIO-CULTURAL ENVIRONMENT</v>
      </c>
      <c r="O32" s="31">
        <f ca="1">SUM(OFFSET(O19,0,0,ROW(O32)-ROW(O19),1))</f>
        <v>0</v>
      </c>
      <c r="P32" s="31">
        <f t="shared" ref="P32:X32" ca="1" si="16">SUM(OFFSET(P19,0,0,ROW(P32)-ROW(P19),1))</f>
        <v>1.5</v>
      </c>
      <c r="Q32" s="31">
        <f t="shared" ca="1" si="16"/>
        <v>3</v>
      </c>
      <c r="R32" s="31">
        <f t="shared" ca="1" si="16"/>
        <v>4.5</v>
      </c>
      <c r="S32" s="31">
        <f t="shared" ca="1" si="16"/>
        <v>6</v>
      </c>
      <c r="T32" s="31" t="e">
        <f t="shared" ca="1" si="16"/>
        <v>#N/A</v>
      </c>
      <c r="U32" s="31" t="e">
        <f t="shared" ca="1" si="16"/>
        <v>#N/A</v>
      </c>
      <c r="V32" s="31" t="e">
        <f t="shared" ca="1" si="16"/>
        <v>#N/A</v>
      </c>
      <c r="W32" s="31" t="e">
        <f t="shared" ca="1" si="16"/>
        <v>#N/A</v>
      </c>
      <c r="X32" s="31">
        <f t="shared" ca="1" si="16"/>
        <v>0</v>
      </c>
    </row>
    <row r="33" spans="2:24" x14ac:dyDescent="0.3">
      <c r="L33" s="38"/>
      <c r="N33" s="33"/>
    </row>
    <row r="34" spans="2:24" x14ac:dyDescent="0.3">
      <c r="B34" s="33"/>
      <c r="C34" s="37" t="s">
        <v>109</v>
      </c>
      <c r="D34" s="37" t="str">
        <f>D$2</f>
        <v xml:space="preserve">Do Nothing </v>
      </c>
      <c r="E34" s="37" t="str">
        <f>E$2</f>
        <v xml:space="preserve">Repair/Rehabilitation </v>
      </c>
      <c r="F34" s="37" t="str">
        <f>F$2</f>
        <v xml:space="preserve">Replacement </v>
      </c>
      <c r="G34" s="37" t="str">
        <f>G$2</f>
        <v>Abandonment</v>
      </c>
      <c r="H34" s="37" t="str">
        <f>H$2</f>
        <v>Removal</v>
      </c>
      <c r="L34" s="38"/>
      <c r="N34" s="37" t="str">
        <f t="shared" ref="N34:W34" ca="1" si="17">OFFSET(N34,0,-$N$1,1,1)</f>
        <v>CRITERIA FOR EVALUATING ALTERNATIVES</v>
      </c>
      <c r="O34" s="37" t="str">
        <f t="shared" ca="1" si="17"/>
        <v xml:space="preserve">Do Nothing </v>
      </c>
      <c r="P34" s="37" t="str">
        <f t="shared" ca="1" si="17"/>
        <v xml:space="preserve">Repair/Rehabilitation </v>
      </c>
      <c r="Q34" s="37" t="str">
        <f t="shared" ca="1" si="17"/>
        <v xml:space="preserve">Replacement </v>
      </c>
      <c r="R34" s="37" t="str">
        <f t="shared" ca="1" si="17"/>
        <v>Abandonment</v>
      </c>
      <c r="S34" s="37" t="str">
        <f t="shared" ca="1" si="17"/>
        <v>Removal</v>
      </c>
      <c r="T34" s="37">
        <f t="shared" ca="1" si="17"/>
        <v>0</v>
      </c>
      <c r="U34" s="37">
        <f t="shared" ca="1" si="17"/>
        <v>0</v>
      </c>
      <c r="V34" s="37">
        <f t="shared" ca="1" si="17"/>
        <v>0</v>
      </c>
      <c r="W34" s="37">
        <f t="shared" ca="1" si="17"/>
        <v>0</v>
      </c>
      <c r="X34" s="37"/>
    </row>
    <row r="35" spans="2:24" x14ac:dyDescent="0.25">
      <c r="B35" s="31" t="s">
        <v>53</v>
      </c>
      <c r="C35" s="39" t="s">
        <v>126</v>
      </c>
      <c r="D35" s="40"/>
      <c r="E35" s="40"/>
      <c r="F35" s="40"/>
      <c r="G35" s="40"/>
      <c r="H35" s="41"/>
      <c r="L35" s="38"/>
      <c r="N35" s="39" t="str">
        <f t="shared" ref="N35:N48" ca="1" si="18">OFFSET(N35,0,-$N$1,1,1)</f>
        <v>FINANCIAL FACTORS</v>
      </c>
      <c r="O35" s="40">
        <f t="shared" ref="O35:W36" ca="1" si="19">OFFSET(O35,0,-$N$1,1,1)</f>
        <v>0</v>
      </c>
      <c r="P35" s="40">
        <f t="shared" ca="1" si="19"/>
        <v>0</v>
      </c>
      <c r="Q35" s="40">
        <f t="shared" ca="1" si="19"/>
        <v>0</v>
      </c>
      <c r="R35" s="40">
        <f t="shared" ca="1" si="19"/>
        <v>0</v>
      </c>
      <c r="S35" s="41">
        <f t="shared" ca="1" si="19"/>
        <v>0</v>
      </c>
      <c r="T35" s="40">
        <f t="shared" ca="1" si="19"/>
        <v>0</v>
      </c>
      <c r="U35" s="40">
        <f t="shared" ca="1" si="19"/>
        <v>0</v>
      </c>
      <c r="V35" s="40">
        <f t="shared" ca="1" si="19"/>
        <v>0</v>
      </c>
      <c r="W35" s="40">
        <f t="shared" ca="1" si="19"/>
        <v>0</v>
      </c>
      <c r="X35" s="41"/>
    </row>
    <row r="36" spans="2:24" ht="18" x14ac:dyDescent="0.25">
      <c r="B36" s="42">
        <f ca="1">(INDIRECT("B"&amp;ROW()-2)+1)</f>
        <v>1</v>
      </c>
      <c r="C36" s="43"/>
      <c r="D36" s="44"/>
      <c r="E36" s="44"/>
      <c r="F36" s="44"/>
      <c r="G36" s="44"/>
      <c r="H36" s="44"/>
      <c r="L36" s="38"/>
      <c r="N36" s="43">
        <f t="shared" ca="1" si="18"/>
        <v>0</v>
      </c>
      <c r="O36" s="44">
        <f t="shared" ca="1" si="19"/>
        <v>0</v>
      </c>
      <c r="P36" s="44">
        <f t="shared" ca="1" si="19"/>
        <v>0</v>
      </c>
      <c r="Q36" s="44">
        <f t="shared" ca="1" si="19"/>
        <v>0</v>
      </c>
      <c r="R36" s="44">
        <f t="shared" ca="1" si="19"/>
        <v>0</v>
      </c>
      <c r="S36" s="44">
        <f t="shared" ca="1" si="19"/>
        <v>0</v>
      </c>
      <c r="T36" s="44">
        <f t="shared" ca="1" si="19"/>
        <v>0</v>
      </c>
      <c r="U36" s="44">
        <f t="shared" ca="1" si="19"/>
        <v>0</v>
      </c>
      <c r="V36" s="44">
        <f t="shared" ca="1" si="19"/>
        <v>0</v>
      </c>
      <c r="W36" s="44">
        <f t="shared" ca="1" si="19"/>
        <v>0</v>
      </c>
      <c r="X36" s="44"/>
    </row>
    <row r="37" spans="2:24" ht="46.5" x14ac:dyDescent="0.25">
      <c r="B37" s="45"/>
      <c r="C37" s="46" t="s">
        <v>27</v>
      </c>
      <c r="D37" s="47" t="s">
        <v>116</v>
      </c>
      <c r="E37" s="47" t="s">
        <v>117</v>
      </c>
      <c r="F37" s="47" t="s">
        <v>116</v>
      </c>
      <c r="G37" s="47" t="s">
        <v>122</v>
      </c>
      <c r="H37" s="47" t="s">
        <v>118</v>
      </c>
      <c r="L37" s="38"/>
      <c r="N37" s="46" t="str">
        <f t="shared" ca="1" si="18"/>
        <v>Rating</v>
      </c>
      <c r="O37" s="47">
        <f ca="1">VLOOKUP(OFFSET(O37,0,-$N$1,1,1),Reference!$C$3:$F$7,4,0)</f>
        <v>0</v>
      </c>
      <c r="P37" s="47">
        <f ca="1">VLOOKUP(OFFSET(P37,0,-$N$1,1,1),Reference!$C$3:$F$7,4,0)</f>
        <v>0.25</v>
      </c>
      <c r="Q37" s="47">
        <f ca="1">VLOOKUP(OFFSET(Q37,0,-$N$1,1,1),Reference!$C$3:$F$7,4,0)</f>
        <v>0</v>
      </c>
      <c r="R37" s="47">
        <f ca="1">VLOOKUP(OFFSET(R37,0,-$N$1,1,1),Reference!$C$3:$F$7,4,0)</f>
        <v>0.75</v>
      </c>
      <c r="S37" s="47">
        <f ca="1">VLOOKUP(OFFSET(S37,0,-$N$1,1,1),Reference!$C$3:$F$7,4,0)</f>
        <v>1</v>
      </c>
      <c r="T37" s="47" t="e">
        <f ca="1">VLOOKUP(OFFSET(T37,0,-$N$1,1,1),Reference!$C$3:$F$7,4,0)</f>
        <v>#N/A</v>
      </c>
      <c r="U37" s="47" t="e">
        <f ca="1">VLOOKUP(OFFSET(U37,0,-$N$1,1,1),Reference!$C$3:$F$7,4,0)</f>
        <v>#N/A</v>
      </c>
      <c r="V37" s="47" t="e">
        <f ca="1">VLOOKUP(OFFSET(V37,0,-$N$1,1,1),Reference!$C$3:$F$7,4,0)</f>
        <v>#N/A</v>
      </c>
      <c r="W37" s="47" t="e">
        <f ca="1">VLOOKUP(OFFSET(W37,0,-$N$1,1,1),Reference!$C$3:$F$7,4,0)</f>
        <v>#N/A</v>
      </c>
      <c r="X37" s="47"/>
    </row>
    <row r="38" spans="2:24" ht="18" x14ac:dyDescent="0.25">
      <c r="B38" s="42">
        <f ca="1">(INDIRECT("B"&amp;ROW()-2)+1)</f>
        <v>2</v>
      </c>
      <c r="C38" s="43"/>
      <c r="D38" s="44"/>
      <c r="E38" s="44"/>
      <c r="F38" s="44"/>
      <c r="G38" s="44"/>
      <c r="H38" s="44"/>
      <c r="L38" s="38"/>
      <c r="N38" s="43">
        <f t="shared" ca="1" si="18"/>
        <v>0</v>
      </c>
      <c r="O38" s="44">
        <f t="shared" ref="O38:W38" ca="1" si="20">OFFSET(O38,0,-$N$1,1,1)</f>
        <v>0</v>
      </c>
      <c r="P38" s="44">
        <f t="shared" ca="1" si="20"/>
        <v>0</v>
      </c>
      <c r="Q38" s="44">
        <f t="shared" ca="1" si="20"/>
        <v>0</v>
      </c>
      <c r="R38" s="44">
        <f t="shared" ca="1" si="20"/>
        <v>0</v>
      </c>
      <c r="S38" s="44">
        <f t="shared" ca="1" si="20"/>
        <v>0</v>
      </c>
      <c r="T38" s="44">
        <f t="shared" ca="1" si="20"/>
        <v>0</v>
      </c>
      <c r="U38" s="44">
        <f t="shared" ca="1" si="20"/>
        <v>0</v>
      </c>
      <c r="V38" s="44">
        <f t="shared" ca="1" si="20"/>
        <v>0</v>
      </c>
      <c r="W38" s="44">
        <f t="shared" ca="1" si="20"/>
        <v>0</v>
      </c>
      <c r="X38" s="44"/>
    </row>
    <row r="39" spans="2:24" ht="46.5" x14ac:dyDescent="0.25">
      <c r="B39" s="45"/>
      <c r="C39" s="46" t="s">
        <v>27</v>
      </c>
      <c r="D39" s="47" t="s">
        <v>116</v>
      </c>
      <c r="E39" s="47" t="s">
        <v>117</v>
      </c>
      <c r="F39" s="47" t="s">
        <v>116</v>
      </c>
      <c r="G39" s="47" t="s">
        <v>122</v>
      </c>
      <c r="H39" s="47" t="s">
        <v>118</v>
      </c>
      <c r="L39" s="38"/>
      <c r="N39" s="46" t="str">
        <f t="shared" ca="1" si="18"/>
        <v>Rating</v>
      </c>
      <c r="O39" s="47">
        <f ca="1">VLOOKUP(OFFSET(O39,0,-$N$1,1,1),Reference!$C$3:$F$7,4,0)</f>
        <v>0</v>
      </c>
      <c r="P39" s="47">
        <f ca="1">VLOOKUP(OFFSET(P39,0,-$N$1,1,1),Reference!$C$3:$F$7,4,0)</f>
        <v>0.25</v>
      </c>
      <c r="Q39" s="47">
        <f ca="1">VLOOKUP(OFFSET(Q39,0,-$N$1,1,1),Reference!$C$3:$F$7,4,0)</f>
        <v>0</v>
      </c>
      <c r="R39" s="47">
        <f ca="1">VLOOKUP(OFFSET(R39,0,-$N$1,1,1),Reference!$C$3:$F$7,4,0)</f>
        <v>0.75</v>
      </c>
      <c r="S39" s="47">
        <f ca="1">VLOOKUP(OFFSET(S39,0,-$N$1,1,1),Reference!$C$3:$F$7,4,0)</f>
        <v>1</v>
      </c>
      <c r="T39" s="47" t="e">
        <f ca="1">VLOOKUP(OFFSET(T39,0,-$N$1,1,1),Reference!$C$3:$F$7,4,0)</f>
        <v>#N/A</v>
      </c>
      <c r="U39" s="47" t="e">
        <f ca="1">VLOOKUP(OFFSET(U39,0,-$N$1,1,1),Reference!$C$3:$F$7,4,0)</f>
        <v>#N/A</v>
      </c>
      <c r="V39" s="47" t="e">
        <f ca="1">VLOOKUP(OFFSET(V39,0,-$N$1,1,1),Reference!$C$3:$F$7,4,0)</f>
        <v>#N/A</v>
      </c>
      <c r="W39" s="47" t="e">
        <f ca="1">VLOOKUP(OFFSET(W39,0,-$N$1,1,1),Reference!$C$3:$F$7,4,0)</f>
        <v>#N/A</v>
      </c>
      <c r="X39" s="47"/>
    </row>
    <row r="40" spans="2:24" ht="18" x14ac:dyDescent="0.25">
      <c r="B40" s="42">
        <f ca="1">(INDIRECT("B"&amp;ROW()-2)+1)</f>
        <v>3</v>
      </c>
      <c r="C40" s="43"/>
      <c r="D40" s="44"/>
      <c r="E40" s="44"/>
      <c r="F40" s="44"/>
      <c r="G40" s="44"/>
      <c r="H40" s="44"/>
      <c r="L40" s="38"/>
      <c r="N40" s="43">
        <f t="shared" ca="1" si="18"/>
        <v>0</v>
      </c>
      <c r="O40" s="44">
        <f t="shared" ref="O40:W40" ca="1" si="21">OFFSET(O40,0,-$N$1,1,1)</f>
        <v>0</v>
      </c>
      <c r="P40" s="44">
        <f t="shared" ca="1" si="21"/>
        <v>0</v>
      </c>
      <c r="Q40" s="44">
        <f t="shared" ca="1" si="21"/>
        <v>0</v>
      </c>
      <c r="R40" s="44">
        <f t="shared" ca="1" si="21"/>
        <v>0</v>
      </c>
      <c r="S40" s="44">
        <f t="shared" ca="1" si="21"/>
        <v>0</v>
      </c>
      <c r="T40" s="44">
        <f t="shared" ca="1" si="21"/>
        <v>0</v>
      </c>
      <c r="U40" s="44">
        <f t="shared" ca="1" si="21"/>
        <v>0</v>
      </c>
      <c r="V40" s="44">
        <f t="shared" ca="1" si="21"/>
        <v>0</v>
      </c>
      <c r="W40" s="44">
        <f t="shared" ca="1" si="21"/>
        <v>0</v>
      </c>
      <c r="X40" s="44"/>
    </row>
    <row r="41" spans="2:24" ht="46.5" x14ac:dyDescent="0.25">
      <c r="B41" s="45"/>
      <c r="C41" s="46" t="s">
        <v>27</v>
      </c>
      <c r="D41" s="47" t="s">
        <v>116</v>
      </c>
      <c r="E41" s="47" t="s">
        <v>117</v>
      </c>
      <c r="F41" s="47" t="s">
        <v>116</v>
      </c>
      <c r="G41" s="47" t="s">
        <v>122</v>
      </c>
      <c r="H41" s="47" t="s">
        <v>118</v>
      </c>
      <c r="L41" s="38"/>
      <c r="N41" s="46" t="str">
        <f t="shared" ca="1" si="18"/>
        <v>Rating</v>
      </c>
      <c r="O41" s="47">
        <f ca="1">VLOOKUP(OFFSET(O41,0,-$N$1,1,1),Reference!$C$3:$F$7,4,0)</f>
        <v>0</v>
      </c>
      <c r="P41" s="47">
        <f ca="1">VLOOKUP(OFFSET(P41,0,-$N$1,1,1),Reference!$C$3:$F$7,4,0)</f>
        <v>0.25</v>
      </c>
      <c r="Q41" s="47">
        <f ca="1">VLOOKUP(OFFSET(Q41,0,-$N$1,1,1),Reference!$C$3:$F$7,4,0)</f>
        <v>0</v>
      </c>
      <c r="R41" s="47">
        <f ca="1">VLOOKUP(OFFSET(R41,0,-$N$1,1,1),Reference!$C$3:$F$7,4,0)</f>
        <v>0.75</v>
      </c>
      <c r="S41" s="47">
        <f ca="1">VLOOKUP(OFFSET(S41,0,-$N$1,1,1),Reference!$C$3:$F$7,4,0)</f>
        <v>1</v>
      </c>
      <c r="T41" s="47" t="e">
        <f ca="1">VLOOKUP(OFFSET(T41,0,-$N$1,1,1),Reference!$C$3:$F$7,4,0)</f>
        <v>#N/A</v>
      </c>
      <c r="U41" s="47" t="e">
        <f ca="1">VLOOKUP(OFFSET(U41,0,-$N$1,1,1),Reference!$C$3:$F$7,4,0)</f>
        <v>#N/A</v>
      </c>
      <c r="V41" s="47" t="e">
        <f ca="1">VLOOKUP(OFFSET(V41,0,-$N$1,1,1),Reference!$C$3:$F$7,4,0)</f>
        <v>#N/A</v>
      </c>
      <c r="W41" s="47" t="e">
        <f ca="1">VLOOKUP(OFFSET(W41,0,-$N$1,1,1),Reference!$C$3:$F$7,4,0)</f>
        <v>#N/A</v>
      </c>
      <c r="X41" s="47"/>
    </row>
    <row r="42" spans="2:24" ht="18" x14ac:dyDescent="0.25">
      <c r="B42" s="42">
        <f ca="1">(INDIRECT("B"&amp;ROW()-2)+1)</f>
        <v>4</v>
      </c>
      <c r="C42" s="43"/>
      <c r="D42" s="44"/>
      <c r="E42" s="44"/>
      <c r="F42" s="44"/>
      <c r="G42" s="44"/>
      <c r="H42" s="44"/>
      <c r="L42" s="38"/>
      <c r="N42" s="43">
        <f t="shared" ca="1" si="18"/>
        <v>0</v>
      </c>
      <c r="O42" s="44">
        <f t="shared" ref="O42:W42" ca="1" si="22">OFFSET(O42,0,-$N$1,1,1)</f>
        <v>0</v>
      </c>
      <c r="P42" s="44">
        <f t="shared" ca="1" si="22"/>
        <v>0</v>
      </c>
      <c r="Q42" s="44">
        <f t="shared" ca="1" si="22"/>
        <v>0</v>
      </c>
      <c r="R42" s="44">
        <f t="shared" ca="1" si="22"/>
        <v>0</v>
      </c>
      <c r="S42" s="44">
        <f t="shared" ca="1" si="22"/>
        <v>0</v>
      </c>
      <c r="T42" s="44">
        <f t="shared" ca="1" si="22"/>
        <v>0</v>
      </c>
      <c r="U42" s="44">
        <f t="shared" ca="1" si="22"/>
        <v>0</v>
      </c>
      <c r="V42" s="44">
        <f t="shared" ca="1" si="22"/>
        <v>0</v>
      </c>
      <c r="W42" s="44">
        <f t="shared" ca="1" si="22"/>
        <v>0</v>
      </c>
      <c r="X42" s="44"/>
    </row>
    <row r="43" spans="2:24" ht="46.5" x14ac:dyDescent="0.25">
      <c r="B43" s="45"/>
      <c r="C43" s="46" t="s">
        <v>27</v>
      </c>
      <c r="D43" s="47" t="s">
        <v>116</v>
      </c>
      <c r="E43" s="47" t="s">
        <v>117</v>
      </c>
      <c r="F43" s="47" t="s">
        <v>116</v>
      </c>
      <c r="G43" s="47" t="s">
        <v>122</v>
      </c>
      <c r="H43" s="47" t="s">
        <v>118</v>
      </c>
      <c r="L43" s="38"/>
      <c r="N43" s="46" t="str">
        <f t="shared" ca="1" si="18"/>
        <v>Rating</v>
      </c>
      <c r="O43" s="47">
        <f ca="1">VLOOKUP(OFFSET(O43,0,-$N$1,1,1),Reference!$C$3:$F$7,4,0)</f>
        <v>0</v>
      </c>
      <c r="P43" s="47">
        <f ca="1">VLOOKUP(OFFSET(P43,0,-$N$1,1,1),Reference!$C$3:$F$7,4,0)</f>
        <v>0.25</v>
      </c>
      <c r="Q43" s="47">
        <f ca="1">VLOOKUP(OFFSET(Q43,0,-$N$1,1,1),Reference!$C$3:$F$7,4,0)</f>
        <v>0</v>
      </c>
      <c r="R43" s="47">
        <f ca="1">VLOOKUP(OFFSET(R43,0,-$N$1,1,1),Reference!$C$3:$F$7,4,0)</f>
        <v>0.75</v>
      </c>
      <c r="S43" s="47">
        <f ca="1">VLOOKUP(OFFSET(S43,0,-$N$1,1,1),Reference!$C$3:$F$7,4,0)</f>
        <v>1</v>
      </c>
      <c r="T43" s="47" t="e">
        <f ca="1">VLOOKUP(OFFSET(T43,0,-$N$1,1,1),Reference!$C$3:$F$7,4,0)</f>
        <v>#N/A</v>
      </c>
      <c r="U43" s="47" t="e">
        <f ca="1">VLOOKUP(OFFSET(U43,0,-$N$1,1,1),Reference!$C$3:$F$7,4,0)</f>
        <v>#N/A</v>
      </c>
      <c r="V43" s="47" t="e">
        <f ca="1">VLOOKUP(OFFSET(V43,0,-$N$1,1,1),Reference!$C$3:$F$7,4,0)</f>
        <v>#N/A</v>
      </c>
      <c r="W43" s="47" t="e">
        <f ca="1">VLOOKUP(OFFSET(W43,0,-$N$1,1,1),Reference!$C$3:$F$7,4,0)</f>
        <v>#N/A</v>
      </c>
      <c r="X43" s="47"/>
    </row>
    <row r="44" spans="2:24" ht="18" x14ac:dyDescent="0.25">
      <c r="B44" s="42">
        <f ca="1">(INDIRECT("B"&amp;ROW()-2)+1)</f>
        <v>5</v>
      </c>
      <c r="C44" s="43"/>
      <c r="D44" s="44"/>
      <c r="E44" s="44"/>
      <c r="F44" s="44"/>
      <c r="G44" s="44"/>
      <c r="H44" s="44"/>
      <c r="L44" s="38"/>
      <c r="N44" s="43">
        <f t="shared" ca="1" si="18"/>
        <v>0</v>
      </c>
      <c r="O44" s="44">
        <f t="shared" ref="O44:W44" ca="1" si="23">OFFSET(O44,0,-$N$1,1,1)</f>
        <v>0</v>
      </c>
      <c r="P44" s="44">
        <f t="shared" ca="1" si="23"/>
        <v>0</v>
      </c>
      <c r="Q44" s="44">
        <f t="shared" ca="1" si="23"/>
        <v>0</v>
      </c>
      <c r="R44" s="44">
        <f t="shared" ca="1" si="23"/>
        <v>0</v>
      </c>
      <c r="S44" s="44">
        <f t="shared" ca="1" si="23"/>
        <v>0</v>
      </c>
      <c r="T44" s="44">
        <f t="shared" ca="1" si="23"/>
        <v>0</v>
      </c>
      <c r="U44" s="44">
        <f t="shared" ca="1" si="23"/>
        <v>0</v>
      </c>
      <c r="V44" s="44">
        <f t="shared" ca="1" si="23"/>
        <v>0</v>
      </c>
      <c r="W44" s="44">
        <f t="shared" ca="1" si="23"/>
        <v>0</v>
      </c>
      <c r="X44" s="44"/>
    </row>
    <row r="45" spans="2:24" ht="46.5" x14ac:dyDescent="0.25">
      <c r="B45" s="45"/>
      <c r="C45" s="46" t="s">
        <v>27</v>
      </c>
      <c r="D45" s="47" t="s">
        <v>116</v>
      </c>
      <c r="E45" s="47" t="s">
        <v>117</v>
      </c>
      <c r="F45" s="47" t="s">
        <v>116</v>
      </c>
      <c r="G45" s="47" t="s">
        <v>122</v>
      </c>
      <c r="H45" s="47" t="s">
        <v>118</v>
      </c>
      <c r="L45" s="38"/>
      <c r="N45" s="46" t="str">
        <f t="shared" ca="1" si="18"/>
        <v>Rating</v>
      </c>
      <c r="O45" s="47">
        <f ca="1">VLOOKUP(OFFSET(O45,0,-$N$1,1,1),Reference!$C$3:$F$7,4,0)</f>
        <v>0</v>
      </c>
      <c r="P45" s="47">
        <f ca="1">VLOOKUP(OFFSET(P45,0,-$N$1,1,1),Reference!$C$3:$F$7,4,0)</f>
        <v>0.25</v>
      </c>
      <c r="Q45" s="47">
        <f ca="1">VLOOKUP(OFFSET(Q45,0,-$N$1,1,1),Reference!$C$3:$F$7,4,0)</f>
        <v>0</v>
      </c>
      <c r="R45" s="47">
        <f ca="1">VLOOKUP(OFFSET(R45,0,-$N$1,1,1),Reference!$C$3:$F$7,4,0)</f>
        <v>0.75</v>
      </c>
      <c r="S45" s="47">
        <f ca="1">VLOOKUP(OFFSET(S45,0,-$N$1,1,1),Reference!$C$3:$F$7,4,0)</f>
        <v>1</v>
      </c>
      <c r="T45" s="47" t="e">
        <f ca="1">VLOOKUP(OFFSET(T45,0,-$N$1,1,1),Reference!$C$3:$F$7,4,0)</f>
        <v>#N/A</v>
      </c>
      <c r="U45" s="47" t="e">
        <f ca="1">VLOOKUP(OFFSET(U45,0,-$N$1,1,1),Reference!$C$3:$F$7,4,0)</f>
        <v>#N/A</v>
      </c>
      <c r="V45" s="47" t="e">
        <f ca="1">VLOOKUP(OFFSET(V45,0,-$N$1,1,1),Reference!$C$3:$F$7,4,0)</f>
        <v>#N/A</v>
      </c>
      <c r="W45" s="47" t="e">
        <f ca="1">VLOOKUP(OFFSET(W45,0,-$N$1,1,1),Reference!$C$3:$F$7,4,0)</f>
        <v>#N/A</v>
      </c>
      <c r="X45" s="47"/>
    </row>
    <row r="46" spans="2:24" ht="18" x14ac:dyDescent="0.25">
      <c r="B46" s="42">
        <f ca="1">(INDIRECT("B"&amp;ROW()-2)+1)</f>
        <v>6</v>
      </c>
      <c r="C46" s="43"/>
      <c r="D46" s="44"/>
      <c r="E46" s="44"/>
      <c r="F46" s="44"/>
      <c r="G46" s="44"/>
      <c r="H46" s="44"/>
      <c r="L46" s="38"/>
      <c r="N46" s="43">
        <f t="shared" ca="1" si="18"/>
        <v>0</v>
      </c>
      <c r="O46" s="44">
        <f t="shared" ref="O46:W46" ca="1" si="24">OFFSET(O46,0,-$N$1,1,1)</f>
        <v>0</v>
      </c>
      <c r="P46" s="44">
        <f t="shared" ca="1" si="24"/>
        <v>0</v>
      </c>
      <c r="Q46" s="44">
        <f t="shared" ca="1" si="24"/>
        <v>0</v>
      </c>
      <c r="R46" s="44">
        <f t="shared" ca="1" si="24"/>
        <v>0</v>
      </c>
      <c r="S46" s="44">
        <f t="shared" ca="1" si="24"/>
        <v>0</v>
      </c>
      <c r="T46" s="44">
        <f t="shared" ca="1" si="24"/>
        <v>0</v>
      </c>
      <c r="U46" s="44">
        <f t="shared" ca="1" si="24"/>
        <v>0</v>
      </c>
      <c r="V46" s="44">
        <f t="shared" ca="1" si="24"/>
        <v>0</v>
      </c>
      <c r="W46" s="44">
        <f t="shared" ca="1" si="24"/>
        <v>0</v>
      </c>
      <c r="X46" s="44"/>
    </row>
    <row r="47" spans="2:24" ht="47.25" thickBot="1" x14ac:dyDescent="0.3">
      <c r="B47" s="45"/>
      <c r="C47" s="46" t="s">
        <v>27</v>
      </c>
      <c r="D47" s="47" t="s">
        <v>116</v>
      </c>
      <c r="E47" s="47" t="s">
        <v>117</v>
      </c>
      <c r="F47" s="47" t="s">
        <v>116</v>
      </c>
      <c r="G47" s="47" t="s">
        <v>122</v>
      </c>
      <c r="H47" s="47" t="s">
        <v>118</v>
      </c>
      <c r="L47" s="38"/>
      <c r="N47" s="46" t="str">
        <f t="shared" ca="1" si="18"/>
        <v>Rating</v>
      </c>
      <c r="O47" s="47">
        <f ca="1">VLOOKUP(OFFSET(O47,0,-$N$1,1,1),Reference!$C$3:$F$7,4,0)</f>
        <v>0</v>
      </c>
      <c r="P47" s="47">
        <f ca="1">VLOOKUP(OFFSET(P47,0,-$N$1,1,1),Reference!$C$3:$F$7,4,0)</f>
        <v>0.25</v>
      </c>
      <c r="Q47" s="47">
        <f ca="1">VLOOKUP(OFFSET(Q47,0,-$N$1,1,1),Reference!$C$3:$F$7,4,0)</f>
        <v>0</v>
      </c>
      <c r="R47" s="47">
        <f ca="1">VLOOKUP(OFFSET(R47,0,-$N$1,1,1),Reference!$C$3:$F$7,4,0)</f>
        <v>0.75</v>
      </c>
      <c r="S47" s="47">
        <f ca="1">VLOOKUP(OFFSET(S47,0,-$N$1,1,1),Reference!$C$3:$F$7,4,0)</f>
        <v>1</v>
      </c>
      <c r="T47" s="47" t="e">
        <f ca="1">VLOOKUP(OFFSET(T47,0,-$N$1,1,1),Reference!$C$3:$F$7,4,0)</f>
        <v>#N/A</v>
      </c>
      <c r="U47" s="47" t="e">
        <f ca="1">VLOOKUP(OFFSET(U47,0,-$N$1,1,1),Reference!$C$3:$F$7,4,0)</f>
        <v>#N/A</v>
      </c>
      <c r="V47" s="47" t="e">
        <f ca="1">VLOOKUP(OFFSET(V47,0,-$N$1,1,1),Reference!$C$3:$F$7,4,0)</f>
        <v>#N/A</v>
      </c>
      <c r="W47" s="47" t="e">
        <f ca="1">VLOOKUP(OFFSET(W47,0,-$N$1,1,1),Reference!$C$3:$F$7,4,0)</f>
        <v>#N/A</v>
      </c>
      <c r="X47" s="47"/>
    </row>
    <row r="48" spans="2:24" s="33" customFormat="1" ht="27" thickTop="1" x14ac:dyDescent="0.4">
      <c r="B48" s="55">
        <f ca="1">(INDIRECT("B"&amp;ROW()-2))</f>
        <v>6</v>
      </c>
      <c r="C48" s="56" t="str">
        <f>"SUMMARY "&amp;C35</f>
        <v>SUMMARY FINANCIAL FACTORS</v>
      </c>
      <c r="D48" s="57" t="e">
        <f ca="1">VLOOKUP($M$1+1-IF(OFFSET(D48,0,$N$1)=MIN(OFFSET($N48,0,1,1,$M$1)),$M$1,RANK(OFFSET(D48,0,$N$1),OFFSET($N48,0,1,1,$M$1))),Reference!$D$3:$E$8,2)</f>
        <v>#N/A</v>
      </c>
      <c r="E48" s="57" t="str">
        <f ca="1">VLOOKUP($M$1+1-IF(OFFSET(E48,0,$N$1)=MIN(OFFSET($N48,0,1,1,$M$1)),$M$1,RANK(OFFSET(E48,0,$N$1),OFFSET($N48,0,1,1,$M$1))),Reference!$D$3:$E$8,2)</f>
        <v>Least Preferred</v>
      </c>
      <c r="F48" s="57" t="e">
        <f ca="1">VLOOKUP($M$1+1-IF(OFFSET(F48,0,$N$1)=MIN(OFFSET($N48,0,1,1,$M$1)),$M$1,RANK(OFFSET(F48,0,$N$1),OFFSET($N48,0,1,1,$M$1))),Reference!$D$3:$E$8,2)</f>
        <v>#N/A</v>
      </c>
      <c r="G48" s="57" t="str">
        <f ca="1">VLOOKUP($M$1+1-IF(OFFSET(G48,0,$N$1)=MIN(OFFSET($N48,0,1,1,$M$1)),$M$1,RANK(OFFSET(G48,0,$N$1),OFFSET($N48,0,1,1,$M$1))),Reference!$D$3:$E$8,2)</f>
        <v>Least Preferred</v>
      </c>
      <c r="H48" s="57" t="str">
        <f ca="1">VLOOKUP($M$1+1-IF(OFFSET(H48,0,$N$1)=MIN(OFFSET($N48,0,1,1,$M$1)),$M$1,RANK(OFFSET(H48,0,$N$1),OFFSET($N48,0,1,1,$M$1))),Reference!$D$3:$E$8,2)</f>
        <v>Least Preferred</v>
      </c>
      <c r="L48" s="49"/>
      <c r="N48" s="48" t="str">
        <f t="shared" ca="1" si="18"/>
        <v>SUMMARY FINANCIAL FACTORS</v>
      </c>
      <c r="O48" s="31">
        <f ca="1">SUM(OFFSET(O35,0,0,ROW(O48)-ROW(O35),1))</f>
        <v>0</v>
      </c>
      <c r="P48" s="31">
        <f t="shared" ref="P48:X48" ca="1" si="25">SUM(OFFSET(P35,0,0,ROW(P48)-ROW(P35),1))</f>
        <v>1.5</v>
      </c>
      <c r="Q48" s="31">
        <f t="shared" ca="1" si="25"/>
        <v>0</v>
      </c>
      <c r="R48" s="31">
        <f t="shared" ca="1" si="25"/>
        <v>4.5</v>
      </c>
      <c r="S48" s="31">
        <f t="shared" ca="1" si="25"/>
        <v>6</v>
      </c>
      <c r="T48" s="31" t="e">
        <f t="shared" ca="1" si="25"/>
        <v>#N/A</v>
      </c>
      <c r="U48" s="31" t="e">
        <f t="shared" ca="1" si="25"/>
        <v>#N/A</v>
      </c>
      <c r="V48" s="31" t="e">
        <f t="shared" ca="1" si="25"/>
        <v>#N/A</v>
      </c>
      <c r="W48" s="31" t="e">
        <f t="shared" ca="1" si="25"/>
        <v>#N/A</v>
      </c>
      <c r="X48" s="31">
        <f t="shared" ca="1" si="25"/>
        <v>0</v>
      </c>
    </row>
    <row r="49" spans="2:24" x14ac:dyDescent="0.3">
      <c r="L49" s="38"/>
      <c r="N49" s="33"/>
    </row>
    <row r="50" spans="2:24" x14ac:dyDescent="0.3">
      <c r="B50" s="33"/>
      <c r="C50" s="37" t="s">
        <v>109</v>
      </c>
      <c r="D50" s="37" t="str">
        <f>D$2</f>
        <v xml:space="preserve">Do Nothing </v>
      </c>
      <c r="E50" s="37" t="str">
        <f>E$2</f>
        <v xml:space="preserve">Repair/Rehabilitation </v>
      </c>
      <c r="F50" s="37" t="str">
        <f>F$2</f>
        <v xml:space="preserve">Replacement </v>
      </c>
      <c r="G50" s="37" t="str">
        <f>G$2</f>
        <v>Abandonment</v>
      </c>
      <c r="H50" s="37" t="str">
        <f>H$2</f>
        <v>Removal</v>
      </c>
      <c r="L50" s="38"/>
      <c r="N50" s="37" t="str">
        <f t="shared" ref="N50:W50" ca="1" si="26">OFFSET(N50,0,-$N$1,1,1)</f>
        <v>CRITERIA FOR EVALUATING ALTERNATIVES</v>
      </c>
      <c r="O50" s="37" t="str">
        <f t="shared" ca="1" si="26"/>
        <v xml:space="preserve">Do Nothing </v>
      </c>
      <c r="P50" s="37" t="str">
        <f t="shared" ca="1" si="26"/>
        <v xml:space="preserve">Repair/Rehabilitation </v>
      </c>
      <c r="Q50" s="37" t="str">
        <f t="shared" ca="1" si="26"/>
        <v xml:space="preserve">Replacement </v>
      </c>
      <c r="R50" s="37" t="str">
        <f t="shared" ca="1" si="26"/>
        <v>Abandonment</v>
      </c>
      <c r="S50" s="37" t="str">
        <f t="shared" ca="1" si="26"/>
        <v>Removal</v>
      </c>
      <c r="T50" s="37">
        <f t="shared" ca="1" si="26"/>
        <v>0</v>
      </c>
      <c r="U50" s="37">
        <f t="shared" ca="1" si="26"/>
        <v>0</v>
      </c>
      <c r="V50" s="37">
        <f t="shared" ca="1" si="26"/>
        <v>0</v>
      </c>
      <c r="W50" s="37">
        <f t="shared" ca="1" si="26"/>
        <v>0</v>
      </c>
      <c r="X50" s="37"/>
    </row>
    <row r="51" spans="2:24" x14ac:dyDescent="0.25">
      <c r="B51" s="31" t="s">
        <v>67</v>
      </c>
      <c r="C51" s="39" t="s">
        <v>127</v>
      </c>
      <c r="D51" s="40"/>
      <c r="E51" s="40"/>
      <c r="F51" s="40"/>
      <c r="G51" s="40"/>
      <c r="H51" s="41"/>
      <c r="L51" s="38"/>
      <c r="N51" s="39" t="str">
        <f t="shared" ref="N51:N64" ca="1" si="27">OFFSET(N51,0,-$N$1,1,1)</f>
        <v>TECHNICAL FACTORS</v>
      </c>
      <c r="O51" s="40">
        <f t="shared" ref="O51:W52" ca="1" si="28">OFFSET(O51,0,-$N$1,1,1)</f>
        <v>0</v>
      </c>
      <c r="P51" s="40">
        <f t="shared" ca="1" si="28"/>
        <v>0</v>
      </c>
      <c r="Q51" s="40">
        <f t="shared" ca="1" si="28"/>
        <v>0</v>
      </c>
      <c r="R51" s="40">
        <f t="shared" ca="1" si="28"/>
        <v>0</v>
      </c>
      <c r="S51" s="41">
        <f t="shared" ca="1" si="28"/>
        <v>0</v>
      </c>
      <c r="T51" s="40">
        <f t="shared" ca="1" si="28"/>
        <v>0</v>
      </c>
      <c r="U51" s="40">
        <f t="shared" ca="1" si="28"/>
        <v>0</v>
      </c>
      <c r="V51" s="40">
        <f t="shared" ca="1" si="28"/>
        <v>0</v>
      </c>
      <c r="W51" s="40">
        <f t="shared" ca="1" si="28"/>
        <v>0</v>
      </c>
      <c r="X51" s="41"/>
    </row>
    <row r="52" spans="2:24" ht="18" x14ac:dyDescent="0.25">
      <c r="B52" s="42">
        <f ca="1">(INDIRECT("B"&amp;ROW()-2)+1)</f>
        <v>1</v>
      </c>
      <c r="C52" s="43" t="s">
        <v>128</v>
      </c>
      <c r="D52" s="44"/>
      <c r="E52" s="44"/>
      <c r="F52" s="44"/>
      <c r="G52" s="44"/>
      <c r="H52" s="44"/>
      <c r="L52" s="38"/>
      <c r="N52" s="43" t="str">
        <f t="shared" ca="1" si="27"/>
        <v>Lifecycle Costs</v>
      </c>
      <c r="O52" s="44">
        <f t="shared" ca="1" si="28"/>
        <v>0</v>
      </c>
      <c r="P52" s="44">
        <f t="shared" ca="1" si="28"/>
        <v>0</v>
      </c>
      <c r="Q52" s="44">
        <f t="shared" ca="1" si="28"/>
        <v>0</v>
      </c>
      <c r="R52" s="44">
        <f t="shared" ca="1" si="28"/>
        <v>0</v>
      </c>
      <c r="S52" s="44">
        <f t="shared" ca="1" si="28"/>
        <v>0</v>
      </c>
      <c r="T52" s="44">
        <f t="shared" ca="1" si="28"/>
        <v>0</v>
      </c>
      <c r="U52" s="44">
        <f t="shared" ca="1" si="28"/>
        <v>0</v>
      </c>
      <c r="V52" s="44">
        <f t="shared" ca="1" si="28"/>
        <v>0</v>
      </c>
      <c r="W52" s="44">
        <f t="shared" ca="1" si="28"/>
        <v>0</v>
      </c>
      <c r="X52" s="44"/>
    </row>
    <row r="53" spans="2:24" ht="46.5" x14ac:dyDescent="0.25">
      <c r="B53" s="45"/>
      <c r="C53" s="46" t="s">
        <v>27</v>
      </c>
      <c r="D53" s="47" t="s">
        <v>116</v>
      </c>
      <c r="E53" s="47" t="s">
        <v>117</v>
      </c>
      <c r="F53" s="47" t="s">
        <v>116</v>
      </c>
      <c r="G53" s="47" t="s">
        <v>118</v>
      </c>
      <c r="H53" s="47" t="s">
        <v>118</v>
      </c>
      <c r="L53" s="38"/>
      <c r="N53" s="46" t="str">
        <f t="shared" ca="1" si="27"/>
        <v>Rating</v>
      </c>
      <c r="O53" s="47">
        <f ca="1">VLOOKUP(OFFSET(O53,0,-$N$1,1,1),Reference!$C$3:$F$7,4,0)</f>
        <v>0</v>
      </c>
      <c r="P53" s="47">
        <f ca="1">VLOOKUP(OFFSET(P53,0,-$N$1,1,1),Reference!$C$3:$F$7,4,0)</f>
        <v>0.25</v>
      </c>
      <c r="Q53" s="47">
        <f ca="1">VLOOKUP(OFFSET(Q53,0,-$N$1,1,1),Reference!$C$3:$F$7,4,0)</f>
        <v>0</v>
      </c>
      <c r="R53" s="47">
        <f ca="1">VLOOKUP(OFFSET(R53,0,-$N$1,1,1),Reference!$C$3:$F$7,4,0)</f>
        <v>1</v>
      </c>
      <c r="S53" s="47">
        <f ca="1">VLOOKUP(OFFSET(S53,0,-$N$1,1,1),Reference!$C$3:$F$7,4,0)</f>
        <v>1</v>
      </c>
      <c r="T53" s="47" t="e">
        <f ca="1">VLOOKUP(OFFSET(T53,0,-$N$1,1,1),Reference!$C$3:$F$7,4,0)</f>
        <v>#N/A</v>
      </c>
      <c r="U53" s="47" t="e">
        <f ca="1">VLOOKUP(OFFSET(U53,0,-$N$1,1,1),Reference!$C$3:$F$7,4,0)</f>
        <v>#N/A</v>
      </c>
      <c r="V53" s="47" t="e">
        <f ca="1">VLOOKUP(OFFSET(V53,0,-$N$1,1,1),Reference!$C$3:$F$7,4,0)</f>
        <v>#N/A</v>
      </c>
      <c r="W53" s="47" t="e">
        <f ca="1">VLOOKUP(OFFSET(W53,0,-$N$1,1,1),Reference!$C$3:$F$7,4,0)</f>
        <v>#N/A</v>
      </c>
      <c r="X53" s="47"/>
    </row>
    <row r="54" spans="2:24" ht="18" x14ac:dyDescent="0.25">
      <c r="B54" s="42">
        <f ca="1">(INDIRECT("B"&amp;ROW()-2)+1)</f>
        <v>2</v>
      </c>
      <c r="C54" s="43"/>
      <c r="D54" s="44"/>
      <c r="E54" s="44"/>
      <c r="F54" s="44"/>
      <c r="G54" s="44"/>
      <c r="H54" s="44"/>
      <c r="L54" s="38"/>
      <c r="N54" s="43">
        <f t="shared" ca="1" si="27"/>
        <v>0</v>
      </c>
      <c r="O54" s="44">
        <f t="shared" ref="O54:W54" ca="1" si="29">OFFSET(O54,0,-$N$1,1,1)</f>
        <v>0</v>
      </c>
      <c r="P54" s="44">
        <f t="shared" ca="1" si="29"/>
        <v>0</v>
      </c>
      <c r="Q54" s="44">
        <f t="shared" ca="1" si="29"/>
        <v>0</v>
      </c>
      <c r="R54" s="44">
        <f t="shared" ca="1" si="29"/>
        <v>0</v>
      </c>
      <c r="S54" s="44">
        <f t="shared" ca="1" si="29"/>
        <v>0</v>
      </c>
      <c r="T54" s="44">
        <f t="shared" ca="1" si="29"/>
        <v>0</v>
      </c>
      <c r="U54" s="44">
        <f t="shared" ca="1" si="29"/>
        <v>0</v>
      </c>
      <c r="V54" s="44">
        <f t="shared" ca="1" si="29"/>
        <v>0</v>
      </c>
      <c r="W54" s="44">
        <f t="shared" ca="1" si="29"/>
        <v>0</v>
      </c>
      <c r="X54" s="44"/>
    </row>
    <row r="55" spans="2:24" ht="46.5" x14ac:dyDescent="0.25">
      <c r="B55" s="45"/>
      <c r="C55" s="46" t="s">
        <v>27</v>
      </c>
      <c r="D55" s="47" t="s">
        <v>116</v>
      </c>
      <c r="E55" s="47" t="s">
        <v>117</v>
      </c>
      <c r="F55" s="47" t="s">
        <v>116</v>
      </c>
      <c r="G55" s="47" t="s">
        <v>118</v>
      </c>
      <c r="H55" s="47" t="s">
        <v>118</v>
      </c>
      <c r="L55" s="38"/>
      <c r="N55" s="46" t="str">
        <f t="shared" ca="1" si="27"/>
        <v>Rating</v>
      </c>
      <c r="O55" s="47">
        <f ca="1">VLOOKUP(OFFSET(O55,0,-$N$1,1,1),Reference!$C$3:$F$7,4,0)</f>
        <v>0</v>
      </c>
      <c r="P55" s="47">
        <f ca="1">VLOOKUP(OFFSET(P55,0,-$N$1,1,1),Reference!$C$3:$F$7,4,0)</f>
        <v>0.25</v>
      </c>
      <c r="Q55" s="47">
        <f ca="1">VLOOKUP(OFFSET(Q55,0,-$N$1,1,1),Reference!$C$3:$F$7,4,0)</f>
        <v>0</v>
      </c>
      <c r="R55" s="47">
        <f ca="1">VLOOKUP(OFFSET(R55,0,-$N$1,1,1),Reference!$C$3:$F$7,4,0)</f>
        <v>1</v>
      </c>
      <c r="S55" s="47">
        <f ca="1">VLOOKUP(OFFSET(S55,0,-$N$1,1,1),Reference!$C$3:$F$7,4,0)</f>
        <v>1</v>
      </c>
      <c r="T55" s="47" t="e">
        <f ca="1">VLOOKUP(OFFSET(T55,0,-$N$1,1,1),Reference!$C$3:$F$7,4,0)</f>
        <v>#N/A</v>
      </c>
      <c r="U55" s="47" t="e">
        <f ca="1">VLOOKUP(OFFSET(U55,0,-$N$1,1,1),Reference!$C$3:$F$7,4,0)</f>
        <v>#N/A</v>
      </c>
      <c r="V55" s="47" t="e">
        <f ca="1">VLOOKUP(OFFSET(V55,0,-$N$1,1,1),Reference!$C$3:$F$7,4,0)</f>
        <v>#N/A</v>
      </c>
      <c r="W55" s="47" t="e">
        <f ca="1">VLOOKUP(OFFSET(W55,0,-$N$1,1,1),Reference!$C$3:$F$7,4,0)</f>
        <v>#N/A</v>
      </c>
      <c r="X55" s="47"/>
    </row>
    <row r="56" spans="2:24" ht="18" x14ac:dyDescent="0.25">
      <c r="B56" s="42">
        <f ca="1">(INDIRECT("B"&amp;ROW()-2)+1)</f>
        <v>3</v>
      </c>
      <c r="C56" s="43"/>
      <c r="D56" s="44"/>
      <c r="E56" s="44"/>
      <c r="F56" s="44"/>
      <c r="G56" s="44"/>
      <c r="H56" s="44"/>
      <c r="L56" s="38"/>
      <c r="N56" s="43">
        <f t="shared" ca="1" si="27"/>
        <v>0</v>
      </c>
      <c r="O56" s="44">
        <f t="shared" ref="O56:W56" ca="1" si="30">OFFSET(O56,0,-$N$1,1,1)</f>
        <v>0</v>
      </c>
      <c r="P56" s="44">
        <f t="shared" ca="1" si="30"/>
        <v>0</v>
      </c>
      <c r="Q56" s="44">
        <f t="shared" ca="1" si="30"/>
        <v>0</v>
      </c>
      <c r="R56" s="44">
        <f t="shared" ca="1" si="30"/>
        <v>0</v>
      </c>
      <c r="S56" s="44">
        <f t="shared" ca="1" si="30"/>
        <v>0</v>
      </c>
      <c r="T56" s="44">
        <f t="shared" ca="1" si="30"/>
        <v>0</v>
      </c>
      <c r="U56" s="44">
        <f t="shared" ca="1" si="30"/>
        <v>0</v>
      </c>
      <c r="V56" s="44">
        <f t="shared" ca="1" si="30"/>
        <v>0</v>
      </c>
      <c r="W56" s="44">
        <f t="shared" ca="1" si="30"/>
        <v>0</v>
      </c>
      <c r="X56" s="44"/>
    </row>
    <row r="57" spans="2:24" ht="46.5" x14ac:dyDescent="0.25">
      <c r="B57" s="45"/>
      <c r="C57" s="46" t="s">
        <v>27</v>
      </c>
      <c r="D57" s="47" t="s">
        <v>116</v>
      </c>
      <c r="E57" s="47" t="s">
        <v>117</v>
      </c>
      <c r="F57" s="47" t="s">
        <v>116</v>
      </c>
      <c r="G57" s="47" t="s">
        <v>118</v>
      </c>
      <c r="H57" s="47" t="s">
        <v>118</v>
      </c>
      <c r="L57" s="38"/>
      <c r="N57" s="46" t="str">
        <f t="shared" ca="1" si="27"/>
        <v>Rating</v>
      </c>
      <c r="O57" s="47">
        <f ca="1">VLOOKUP(OFFSET(O57,0,-$N$1,1,1),Reference!$C$3:$F$7,4,0)</f>
        <v>0</v>
      </c>
      <c r="P57" s="47">
        <f ca="1">VLOOKUP(OFFSET(P57,0,-$N$1,1,1),Reference!$C$3:$F$7,4,0)</f>
        <v>0.25</v>
      </c>
      <c r="Q57" s="47">
        <f ca="1">VLOOKUP(OFFSET(Q57,0,-$N$1,1,1),Reference!$C$3:$F$7,4,0)</f>
        <v>0</v>
      </c>
      <c r="R57" s="47">
        <f ca="1">VLOOKUP(OFFSET(R57,0,-$N$1,1,1),Reference!$C$3:$F$7,4,0)</f>
        <v>1</v>
      </c>
      <c r="S57" s="47">
        <f ca="1">VLOOKUP(OFFSET(S57,0,-$N$1,1,1),Reference!$C$3:$F$7,4,0)</f>
        <v>1</v>
      </c>
      <c r="T57" s="47" t="e">
        <f ca="1">VLOOKUP(OFFSET(T57,0,-$N$1,1,1),Reference!$C$3:$F$7,4,0)</f>
        <v>#N/A</v>
      </c>
      <c r="U57" s="47" t="e">
        <f ca="1">VLOOKUP(OFFSET(U57,0,-$N$1,1,1),Reference!$C$3:$F$7,4,0)</f>
        <v>#N/A</v>
      </c>
      <c r="V57" s="47" t="e">
        <f ca="1">VLOOKUP(OFFSET(V57,0,-$N$1,1,1),Reference!$C$3:$F$7,4,0)</f>
        <v>#N/A</v>
      </c>
      <c r="W57" s="47" t="e">
        <f ca="1">VLOOKUP(OFFSET(W57,0,-$N$1,1,1),Reference!$C$3:$F$7,4,0)</f>
        <v>#N/A</v>
      </c>
      <c r="X57" s="47"/>
    </row>
    <row r="58" spans="2:24" ht="18" x14ac:dyDescent="0.25">
      <c r="B58" s="42">
        <f ca="1">(INDIRECT("B"&amp;ROW()-2)+1)</f>
        <v>4</v>
      </c>
      <c r="C58" s="43"/>
      <c r="D58" s="44"/>
      <c r="E58" s="44"/>
      <c r="F58" s="44"/>
      <c r="G58" s="44"/>
      <c r="H58" s="44"/>
      <c r="L58" s="38"/>
      <c r="N58" s="43">
        <f t="shared" ca="1" si="27"/>
        <v>0</v>
      </c>
      <c r="O58" s="44">
        <f t="shared" ref="O58:W58" ca="1" si="31">OFFSET(O58,0,-$N$1,1,1)</f>
        <v>0</v>
      </c>
      <c r="P58" s="44">
        <f t="shared" ca="1" si="31"/>
        <v>0</v>
      </c>
      <c r="Q58" s="44">
        <f t="shared" ca="1" si="31"/>
        <v>0</v>
      </c>
      <c r="R58" s="44">
        <f t="shared" ca="1" si="31"/>
        <v>0</v>
      </c>
      <c r="S58" s="44">
        <f t="shared" ca="1" si="31"/>
        <v>0</v>
      </c>
      <c r="T58" s="44">
        <f t="shared" ca="1" si="31"/>
        <v>0</v>
      </c>
      <c r="U58" s="44">
        <f t="shared" ca="1" si="31"/>
        <v>0</v>
      </c>
      <c r="V58" s="44">
        <f t="shared" ca="1" si="31"/>
        <v>0</v>
      </c>
      <c r="W58" s="44">
        <f t="shared" ca="1" si="31"/>
        <v>0</v>
      </c>
      <c r="X58" s="44"/>
    </row>
    <row r="59" spans="2:24" ht="46.5" x14ac:dyDescent="0.25">
      <c r="B59" s="45"/>
      <c r="C59" s="46" t="s">
        <v>27</v>
      </c>
      <c r="D59" s="47" t="s">
        <v>116</v>
      </c>
      <c r="E59" s="47" t="s">
        <v>117</v>
      </c>
      <c r="F59" s="47" t="s">
        <v>116</v>
      </c>
      <c r="G59" s="47" t="s">
        <v>118</v>
      </c>
      <c r="H59" s="47" t="s">
        <v>118</v>
      </c>
      <c r="L59" s="38"/>
      <c r="N59" s="46" t="str">
        <f t="shared" ca="1" si="27"/>
        <v>Rating</v>
      </c>
      <c r="O59" s="47">
        <f ca="1">VLOOKUP(OFFSET(O59,0,-$N$1,1,1),Reference!$C$3:$F$7,4,0)</f>
        <v>0</v>
      </c>
      <c r="P59" s="47">
        <f ca="1">VLOOKUP(OFFSET(P59,0,-$N$1,1,1),Reference!$C$3:$F$7,4,0)</f>
        <v>0.25</v>
      </c>
      <c r="Q59" s="47">
        <f ca="1">VLOOKUP(OFFSET(Q59,0,-$N$1,1,1),Reference!$C$3:$F$7,4,0)</f>
        <v>0</v>
      </c>
      <c r="R59" s="47">
        <f ca="1">VLOOKUP(OFFSET(R59,0,-$N$1,1,1),Reference!$C$3:$F$7,4,0)</f>
        <v>1</v>
      </c>
      <c r="S59" s="47">
        <f ca="1">VLOOKUP(OFFSET(S59,0,-$N$1,1,1),Reference!$C$3:$F$7,4,0)</f>
        <v>1</v>
      </c>
      <c r="T59" s="47" t="e">
        <f ca="1">VLOOKUP(OFFSET(T59,0,-$N$1,1,1),Reference!$C$3:$F$7,4,0)</f>
        <v>#N/A</v>
      </c>
      <c r="U59" s="47" t="e">
        <f ca="1">VLOOKUP(OFFSET(U59,0,-$N$1,1,1),Reference!$C$3:$F$7,4,0)</f>
        <v>#N/A</v>
      </c>
      <c r="V59" s="47" t="e">
        <f ca="1">VLOOKUP(OFFSET(V59,0,-$N$1,1,1),Reference!$C$3:$F$7,4,0)</f>
        <v>#N/A</v>
      </c>
      <c r="W59" s="47" t="e">
        <f ca="1">VLOOKUP(OFFSET(W59,0,-$N$1,1,1),Reference!$C$3:$F$7,4,0)</f>
        <v>#N/A</v>
      </c>
      <c r="X59" s="47"/>
    </row>
    <row r="60" spans="2:24" ht="18" x14ac:dyDescent="0.25">
      <c r="B60" s="42">
        <f ca="1">(INDIRECT("B"&amp;ROW()-2)+1)</f>
        <v>5</v>
      </c>
      <c r="C60" s="43"/>
      <c r="D60" s="44"/>
      <c r="E60" s="44"/>
      <c r="F60" s="44"/>
      <c r="G60" s="44"/>
      <c r="H60" s="44"/>
      <c r="L60" s="38"/>
      <c r="N60" s="43">
        <f t="shared" ca="1" si="27"/>
        <v>0</v>
      </c>
      <c r="O60" s="44">
        <f t="shared" ref="O60:W60" ca="1" si="32">OFFSET(O60,0,-$N$1,1,1)</f>
        <v>0</v>
      </c>
      <c r="P60" s="44">
        <f t="shared" ca="1" si="32"/>
        <v>0</v>
      </c>
      <c r="Q60" s="44">
        <f t="shared" ca="1" si="32"/>
        <v>0</v>
      </c>
      <c r="R60" s="44">
        <f t="shared" ca="1" si="32"/>
        <v>0</v>
      </c>
      <c r="S60" s="44">
        <f t="shared" ca="1" si="32"/>
        <v>0</v>
      </c>
      <c r="T60" s="44">
        <f t="shared" ca="1" si="32"/>
        <v>0</v>
      </c>
      <c r="U60" s="44">
        <f t="shared" ca="1" si="32"/>
        <v>0</v>
      </c>
      <c r="V60" s="44">
        <f t="shared" ca="1" si="32"/>
        <v>0</v>
      </c>
      <c r="W60" s="44">
        <f t="shared" ca="1" si="32"/>
        <v>0</v>
      </c>
      <c r="X60" s="44"/>
    </row>
    <row r="61" spans="2:24" ht="46.5" x14ac:dyDescent="0.25">
      <c r="B61" s="45"/>
      <c r="C61" s="46" t="s">
        <v>27</v>
      </c>
      <c r="D61" s="47" t="s">
        <v>116</v>
      </c>
      <c r="E61" s="47" t="s">
        <v>117</v>
      </c>
      <c r="F61" s="47" t="s">
        <v>116</v>
      </c>
      <c r="G61" s="47" t="s">
        <v>118</v>
      </c>
      <c r="H61" s="47" t="s">
        <v>118</v>
      </c>
      <c r="L61" s="38"/>
      <c r="N61" s="46" t="str">
        <f t="shared" ca="1" si="27"/>
        <v>Rating</v>
      </c>
      <c r="O61" s="47">
        <f ca="1">VLOOKUP(OFFSET(O61,0,-$N$1,1,1),Reference!$C$3:$F$7,4,0)</f>
        <v>0</v>
      </c>
      <c r="P61" s="47">
        <f ca="1">VLOOKUP(OFFSET(P61,0,-$N$1,1,1),Reference!$C$3:$F$7,4,0)</f>
        <v>0.25</v>
      </c>
      <c r="Q61" s="47">
        <f ca="1">VLOOKUP(OFFSET(Q61,0,-$N$1,1,1),Reference!$C$3:$F$7,4,0)</f>
        <v>0</v>
      </c>
      <c r="R61" s="47">
        <f ca="1">VLOOKUP(OFFSET(R61,0,-$N$1,1,1),Reference!$C$3:$F$7,4,0)</f>
        <v>1</v>
      </c>
      <c r="S61" s="47">
        <f ca="1">VLOOKUP(OFFSET(S61,0,-$N$1,1,1),Reference!$C$3:$F$7,4,0)</f>
        <v>1</v>
      </c>
      <c r="T61" s="47" t="e">
        <f ca="1">VLOOKUP(OFFSET(T61,0,-$N$1,1,1),Reference!$C$3:$F$7,4,0)</f>
        <v>#N/A</v>
      </c>
      <c r="U61" s="47" t="e">
        <f ca="1">VLOOKUP(OFFSET(U61,0,-$N$1,1,1),Reference!$C$3:$F$7,4,0)</f>
        <v>#N/A</v>
      </c>
      <c r="V61" s="47" t="e">
        <f ca="1">VLOOKUP(OFFSET(V61,0,-$N$1,1,1),Reference!$C$3:$F$7,4,0)</f>
        <v>#N/A</v>
      </c>
      <c r="W61" s="47" t="e">
        <f ca="1">VLOOKUP(OFFSET(W61,0,-$N$1,1,1),Reference!$C$3:$F$7,4,0)</f>
        <v>#N/A</v>
      </c>
      <c r="X61" s="47"/>
    </row>
    <row r="62" spans="2:24" ht="18" x14ac:dyDescent="0.25">
      <c r="B62" s="42">
        <f ca="1">(INDIRECT("B"&amp;ROW()-2)+1)</f>
        <v>6</v>
      </c>
      <c r="C62" s="43"/>
      <c r="D62" s="44"/>
      <c r="E62" s="44"/>
      <c r="F62" s="44"/>
      <c r="G62" s="44"/>
      <c r="H62" s="44"/>
      <c r="L62" s="38"/>
      <c r="N62" s="43">
        <f t="shared" ca="1" si="27"/>
        <v>0</v>
      </c>
      <c r="O62" s="44">
        <f t="shared" ref="O62:W62" ca="1" si="33">OFFSET(O62,0,-$N$1,1,1)</f>
        <v>0</v>
      </c>
      <c r="P62" s="44">
        <f t="shared" ca="1" si="33"/>
        <v>0</v>
      </c>
      <c r="Q62" s="44">
        <f t="shared" ca="1" si="33"/>
        <v>0</v>
      </c>
      <c r="R62" s="44">
        <f t="shared" ca="1" si="33"/>
        <v>0</v>
      </c>
      <c r="S62" s="44">
        <f t="shared" ca="1" si="33"/>
        <v>0</v>
      </c>
      <c r="T62" s="44">
        <f t="shared" ca="1" si="33"/>
        <v>0</v>
      </c>
      <c r="U62" s="44">
        <f t="shared" ca="1" si="33"/>
        <v>0</v>
      </c>
      <c r="V62" s="44">
        <f t="shared" ca="1" si="33"/>
        <v>0</v>
      </c>
      <c r="W62" s="44">
        <f t="shared" ca="1" si="33"/>
        <v>0</v>
      </c>
      <c r="X62" s="44"/>
    </row>
    <row r="63" spans="2:24" ht="47.25" thickBot="1" x14ac:dyDescent="0.3">
      <c r="B63" s="45"/>
      <c r="C63" s="46" t="s">
        <v>27</v>
      </c>
      <c r="D63" s="47" t="s">
        <v>116</v>
      </c>
      <c r="E63" s="47" t="s">
        <v>117</v>
      </c>
      <c r="F63" s="47" t="s">
        <v>116</v>
      </c>
      <c r="G63" s="47" t="s">
        <v>118</v>
      </c>
      <c r="H63" s="47" t="s">
        <v>118</v>
      </c>
      <c r="L63" s="38"/>
      <c r="N63" s="46" t="str">
        <f t="shared" ca="1" si="27"/>
        <v>Rating</v>
      </c>
      <c r="O63" s="47">
        <f ca="1">VLOOKUP(OFFSET(O63,0,-$N$1,1,1),Reference!$C$3:$F$7,4,0)</f>
        <v>0</v>
      </c>
      <c r="P63" s="47">
        <f ca="1">VLOOKUP(OFFSET(P63,0,-$N$1,1,1),Reference!$C$3:$F$7,4,0)</f>
        <v>0.25</v>
      </c>
      <c r="Q63" s="47">
        <f ca="1">VLOOKUP(OFFSET(Q63,0,-$N$1,1,1),Reference!$C$3:$F$7,4,0)</f>
        <v>0</v>
      </c>
      <c r="R63" s="47">
        <f ca="1">VLOOKUP(OFFSET(R63,0,-$N$1,1,1),Reference!$C$3:$F$7,4,0)</f>
        <v>1</v>
      </c>
      <c r="S63" s="47">
        <f ca="1">VLOOKUP(OFFSET(S63,0,-$N$1,1,1),Reference!$C$3:$F$7,4,0)</f>
        <v>1</v>
      </c>
      <c r="T63" s="47" t="e">
        <f ca="1">VLOOKUP(OFFSET(T63,0,-$N$1,1,1),Reference!$C$3:$F$7,4,0)</f>
        <v>#N/A</v>
      </c>
      <c r="U63" s="47" t="e">
        <f ca="1">VLOOKUP(OFFSET(U63,0,-$N$1,1,1),Reference!$C$3:$F$7,4,0)</f>
        <v>#N/A</v>
      </c>
      <c r="V63" s="47" t="e">
        <f ca="1">VLOOKUP(OFFSET(V63,0,-$N$1,1,1),Reference!$C$3:$F$7,4,0)</f>
        <v>#N/A</v>
      </c>
      <c r="W63" s="47" t="e">
        <f ca="1">VLOOKUP(OFFSET(W63,0,-$N$1,1,1),Reference!$C$3:$F$7,4,0)</f>
        <v>#N/A</v>
      </c>
      <c r="X63" s="47"/>
    </row>
    <row r="64" spans="2:24" s="33" customFormat="1" ht="27" thickTop="1" x14ac:dyDescent="0.4">
      <c r="B64" s="55">
        <f ca="1">(INDIRECT("B"&amp;ROW()-2))</f>
        <v>6</v>
      </c>
      <c r="C64" s="56" t="str">
        <f>"SUMMARY "&amp;C51</f>
        <v>SUMMARY TECHNICAL FACTORS</v>
      </c>
      <c r="D64" s="57" t="e">
        <f ca="1">VLOOKUP($M$1+1-IF(OFFSET(D64,0,$N$1)=MIN(OFFSET($N64,0,1,1,$M$1)),$M$1,RANK(OFFSET(D64,0,$N$1),OFFSET($N64,0,1,1,$M$1))),Reference!$D$3:$E$8,2)</f>
        <v>#N/A</v>
      </c>
      <c r="E64" s="57" t="str">
        <f ca="1">VLOOKUP($M$1+1-IF(OFFSET(E64,0,$N$1)=MIN(OFFSET($N64,0,1,1,$M$1)),$M$1,RANK(OFFSET(E64,0,$N$1),OFFSET($N64,0,1,1,$M$1))),Reference!$D$3:$E$8,2)</f>
        <v>Least Preferred</v>
      </c>
      <c r="F64" s="57" t="e">
        <f ca="1">VLOOKUP($M$1+1-IF(OFFSET(F64,0,$N$1)=MIN(OFFSET($N64,0,1,1,$M$1)),$M$1,RANK(OFFSET(F64,0,$N$1),OFFSET($N64,0,1,1,$M$1))),Reference!$D$3:$E$8,2)</f>
        <v>#N/A</v>
      </c>
      <c r="G64" s="57" t="str">
        <f ca="1">VLOOKUP($M$1+1-IF(OFFSET(G64,0,$N$1)=MIN(OFFSET($N64,0,1,1,$M$1)),$M$1,RANK(OFFSET(G64,0,$N$1),OFFSET($N64,0,1,1,$M$1))),Reference!$D$3:$E$8,2)</f>
        <v>Least Preferred</v>
      </c>
      <c r="H64" s="57" t="str">
        <f ca="1">VLOOKUP($M$1+1-IF(OFFSET(H64,0,$N$1)=MIN(OFFSET($N64,0,1,1,$M$1)),$M$1,RANK(OFFSET(H64,0,$N$1),OFFSET($N64,0,1,1,$M$1))),Reference!$D$3:$E$8,2)</f>
        <v>Least Preferred</v>
      </c>
      <c r="L64" s="49"/>
      <c r="N64" s="48" t="str">
        <f t="shared" ca="1" si="27"/>
        <v>SUMMARY TECHNICAL FACTORS</v>
      </c>
      <c r="O64" s="31">
        <f ca="1">SUM(OFFSET(O51,0,0,ROW(O64)-ROW(O51),1))</f>
        <v>0</v>
      </c>
      <c r="P64" s="31">
        <f t="shared" ref="P64:X64" ca="1" si="34">SUM(OFFSET(P51,0,0,ROW(P64)-ROW(P51),1))</f>
        <v>1.5</v>
      </c>
      <c r="Q64" s="31">
        <f t="shared" ca="1" si="34"/>
        <v>0</v>
      </c>
      <c r="R64" s="31">
        <f t="shared" ca="1" si="34"/>
        <v>6</v>
      </c>
      <c r="S64" s="31">
        <f t="shared" ca="1" si="34"/>
        <v>6</v>
      </c>
      <c r="T64" s="31" t="e">
        <f t="shared" ca="1" si="34"/>
        <v>#N/A</v>
      </c>
      <c r="U64" s="31" t="e">
        <f t="shared" ca="1" si="34"/>
        <v>#N/A</v>
      </c>
      <c r="V64" s="31" t="e">
        <f t="shared" ca="1" si="34"/>
        <v>#N/A</v>
      </c>
      <c r="W64" s="31" t="e">
        <f t="shared" ca="1" si="34"/>
        <v>#N/A</v>
      </c>
      <c r="X64" s="31">
        <f t="shared" ca="1" si="34"/>
        <v>0</v>
      </c>
    </row>
    <row r="65" spans="2:24" x14ac:dyDescent="0.3">
      <c r="L65" s="38"/>
      <c r="N65" s="33"/>
    </row>
    <row r="66" spans="2:24" x14ac:dyDescent="0.3">
      <c r="B66" s="33"/>
      <c r="C66" s="37" t="s">
        <v>109</v>
      </c>
      <c r="D66" s="37" t="str">
        <f>D$2</f>
        <v xml:space="preserve">Do Nothing </v>
      </c>
      <c r="E66" s="37" t="str">
        <f>E$2</f>
        <v xml:space="preserve">Repair/Rehabilitation </v>
      </c>
      <c r="F66" s="37" t="str">
        <f>F$2</f>
        <v xml:space="preserve">Replacement </v>
      </c>
      <c r="G66" s="37" t="str">
        <f>G$2</f>
        <v>Abandonment</v>
      </c>
      <c r="H66" s="37" t="str">
        <f>H$2</f>
        <v>Removal</v>
      </c>
      <c r="L66" s="38"/>
      <c r="N66" s="37" t="str">
        <f t="shared" ref="N66:W69" ca="1" si="35">OFFSET(N66,0,-$N$1,1,1)</f>
        <v>CRITERIA FOR EVALUATING ALTERNATIVES</v>
      </c>
      <c r="O66" s="37" t="str">
        <f t="shared" ca="1" si="35"/>
        <v xml:space="preserve">Do Nothing </v>
      </c>
      <c r="P66" s="37" t="str">
        <f t="shared" ca="1" si="35"/>
        <v xml:space="preserve">Repair/Rehabilitation </v>
      </c>
      <c r="Q66" s="37" t="str">
        <f t="shared" ca="1" si="35"/>
        <v xml:space="preserve">Replacement </v>
      </c>
      <c r="R66" s="37" t="str">
        <f t="shared" ca="1" si="35"/>
        <v>Abandonment</v>
      </c>
      <c r="S66" s="37" t="str">
        <f t="shared" ca="1" si="35"/>
        <v>Removal</v>
      </c>
      <c r="T66" s="37">
        <f t="shared" ca="1" si="35"/>
        <v>0</v>
      </c>
      <c r="U66" s="37">
        <f t="shared" ca="1" si="35"/>
        <v>0</v>
      </c>
      <c r="V66" s="37">
        <f t="shared" ca="1" si="35"/>
        <v>0</v>
      </c>
      <c r="W66" s="37">
        <f t="shared" ca="1" si="35"/>
        <v>0</v>
      </c>
      <c r="X66" s="37"/>
    </row>
    <row r="67" spans="2:24" x14ac:dyDescent="0.25">
      <c r="B67" s="31" t="s">
        <v>84</v>
      </c>
      <c r="C67" s="39" t="s">
        <v>130</v>
      </c>
      <c r="D67" s="40"/>
      <c r="E67" s="40"/>
      <c r="F67" s="40"/>
      <c r="G67" s="40"/>
      <c r="H67" s="41"/>
      <c r="L67" s="38"/>
      <c r="N67" s="39" t="str">
        <f t="shared" ca="1" si="35"/>
        <v>PROBLEM STATEMENT</v>
      </c>
      <c r="O67" s="40">
        <f t="shared" ca="1" si="35"/>
        <v>0</v>
      </c>
      <c r="P67" s="40">
        <f t="shared" ca="1" si="35"/>
        <v>0</v>
      </c>
      <c r="Q67" s="40">
        <f t="shared" ca="1" si="35"/>
        <v>0</v>
      </c>
      <c r="R67" s="40">
        <f t="shared" ca="1" si="35"/>
        <v>0</v>
      </c>
      <c r="S67" s="41">
        <f t="shared" ca="1" si="35"/>
        <v>0</v>
      </c>
      <c r="T67" s="40">
        <f t="shared" ca="1" si="35"/>
        <v>0</v>
      </c>
      <c r="U67" s="40">
        <f t="shared" ca="1" si="35"/>
        <v>0</v>
      </c>
      <c r="V67" s="40">
        <f t="shared" ca="1" si="35"/>
        <v>0</v>
      </c>
      <c r="W67" s="40">
        <f t="shared" ca="1" si="35"/>
        <v>0</v>
      </c>
      <c r="X67" s="41"/>
    </row>
    <row r="68" spans="2:24" thickBot="1" x14ac:dyDescent="0.3">
      <c r="B68" s="42">
        <f ca="1">(INDIRECT("B"&amp;ROW()-2)+1)</f>
        <v>1</v>
      </c>
      <c r="C68" s="43" t="s">
        <v>101</v>
      </c>
      <c r="D68" s="44"/>
      <c r="E68" s="44"/>
      <c r="F68" s="44"/>
      <c r="G68" s="44"/>
      <c r="H68" s="44"/>
      <c r="L68" s="38"/>
      <c r="N68" s="43" t="str">
        <f t="shared" ca="1" si="35"/>
        <v>Addresses Problem Statement</v>
      </c>
      <c r="O68" s="44">
        <f t="shared" ca="1" si="35"/>
        <v>0</v>
      </c>
      <c r="P68" s="44">
        <f t="shared" ca="1" si="35"/>
        <v>0</v>
      </c>
      <c r="Q68" s="44">
        <f t="shared" ca="1" si="35"/>
        <v>0</v>
      </c>
      <c r="R68" s="44">
        <f t="shared" ca="1" si="35"/>
        <v>0</v>
      </c>
      <c r="S68" s="44">
        <f t="shared" ca="1" si="35"/>
        <v>0</v>
      </c>
      <c r="T68" s="44">
        <f t="shared" ca="1" si="35"/>
        <v>0</v>
      </c>
      <c r="U68" s="44">
        <f t="shared" ca="1" si="35"/>
        <v>0</v>
      </c>
      <c r="V68" s="44">
        <f t="shared" ca="1" si="35"/>
        <v>0</v>
      </c>
      <c r="W68" s="44">
        <f t="shared" ca="1" si="35"/>
        <v>0</v>
      </c>
      <c r="X68" s="44"/>
    </row>
    <row r="69" spans="2:24" s="33" customFormat="1" ht="27" thickTop="1" x14ac:dyDescent="0.4">
      <c r="B69" s="55" t="str">
        <f ca="1">(INDIRECT("B"&amp;ROW()-2))</f>
        <v>E</v>
      </c>
      <c r="C69" s="56" t="str">
        <f>"SUMMARY "&amp;C67</f>
        <v>SUMMARY PROBLEM STATEMENT</v>
      </c>
      <c r="D69" s="57" t="s">
        <v>131</v>
      </c>
      <c r="E69" s="57" t="s">
        <v>131</v>
      </c>
      <c r="F69" s="57" t="s">
        <v>131</v>
      </c>
      <c r="G69" s="57" t="s">
        <v>131</v>
      </c>
      <c r="H69" s="57" t="s">
        <v>131</v>
      </c>
      <c r="L69" s="49"/>
      <c r="N69" s="48" t="str">
        <f t="shared" ca="1" si="35"/>
        <v>SUMMARY PROBLEM STATEMENT</v>
      </c>
      <c r="O69" s="31">
        <f ca="1">IF(OFFSET(O69,0,-$N$1,1,1)="Not Preferred",0,1)</f>
        <v>1</v>
      </c>
      <c r="P69" s="31">
        <f t="shared" ref="P69:X69" ca="1" si="36">IF(OFFSET(P69,0,-$N$1,1,1)="Not Preferred",0,1)</f>
        <v>1</v>
      </c>
      <c r="Q69" s="31">
        <f t="shared" ca="1" si="36"/>
        <v>1</v>
      </c>
      <c r="R69" s="31">
        <f t="shared" ca="1" si="36"/>
        <v>1</v>
      </c>
      <c r="S69" s="31">
        <f t="shared" ca="1" si="36"/>
        <v>1</v>
      </c>
      <c r="T69" s="31">
        <f t="shared" ca="1" si="36"/>
        <v>1</v>
      </c>
      <c r="U69" s="31">
        <f t="shared" ca="1" si="36"/>
        <v>1</v>
      </c>
      <c r="V69" s="31">
        <f t="shared" ca="1" si="36"/>
        <v>1</v>
      </c>
      <c r="W69" s="31">
        <f t="shared" ca="1" si="36"/>
        <v>1</v>
      </c>
      <c r="X69" s="31">
        <f t="shared" ca="1" si="36"/>
        <v>1</v>
      </c>
    </row>
    <row r="70" spans="2:24" x14ac:dyDescent="0.3">
      <c r="L70" s="38"/>
      <c r="N70" s="33"/>
    </row>
    <row r="71" spans="2:24" x14ac:dyDescent="0.3">
      <c r="B71" s="33"/>
      <c r="C71" s="37" t="s">
        <v>109</v>
      </c>
      <c r="D71" s="37" t="str">
        <f>D$2</f>
        <v xml:space="preserve">Do Nothing </v>
      </c>
      <c r="E71" s="37" t="str">
        <f>E$2</f>
        <v xml:space="preserve">Repair/Rehabilitation </v>
      </c>
      <c r="F71" s="37" t="str">
        <f>F$2</f>
        <v xml:space="preserve">Replacement </v>
      </c>
      <c r="G71" s="37" t="str">
        <f>G$2</f>
        <v>Abandonment</v>
      </c>
      <c r="H71" s="37" t="str">
        <f>H$2</f>
        <v>Removal</v>
      </c>
      <c r="L71" s="38"/>
      <c r="N71" s="37" t="str">
        <f t="shared" ref="N71:W71" ca="1" si="37">OFFSET(N71,0,-$N$1,1,1)</f>
        <v>CRITERIA FOR EVALUATING ALTERNATIVES</v>
      </c>
      <c r="O71" s="37" t="str">
        <f t="shared" ca="1" si="37"/>
        <v xml:space="preserve">Do Nothing </v>
      </c>
      <c r="P71" s="37" t="str">
        <f t="shared" ca="1" si="37"/>
        <v xml:space="preserve">Repair/Rehabilitation </v>
      </c>
      <c r="Q71" s="37" t="str">
        <f t="shared" ca="1" si="37"/>
        <v xml:space="preserve">Replacement </v>
      </c>
      <c r="R71" s="37" t="str">
        <f t="shared" ca="1" si="37"/>
        <v>Abandonment</v>
      </c>
      <c r="S71" s="37" t="str">
        <f t="shared" ca="1" si="37"/>
        <v>Removal</v>
      </c>
      <c r="T71" s="37">
        <f t="shared" ca="1" si="37"/>
        <v>0</v>
      </c>
      <c r="U71" s="37">
        <f t="shared" ca="1" si="37"/>
        <v>0</v>
      </c>
      <c r="V71" s="37">
        <f t="shared" ca="1" si="37"/>
        <v>0</v>
      </c>
      <c r="W71" s="37">
        <f t="shared" ca="1" si="37"/>
        <v>0</v>
      </c>
      <c r="X71" s="37"/>
    </row>
    <row r="72" spans="2:24" ht="26.25" x14ac:dyDescent="0.25">
      <c r="C72" s="50" t="s">
        <v>133</v>
      </c>
      <c r="D72" s="51" t="e">
        <f ca="1">IF(D69="Not Preferred", "Not Preferred", VLOOKUP($M$1+1-IF(OFFSET(D72,0,$N$1)=MIN(OFFSET($N72,0,1,1,$M$1)),$M$1,RANK(OFFSET(D72,0,$N$1),OFFSET($N72,0,1,1,$M$1))),Reference!$D$3:$E$8,2))</f>
        <v>#N/A</v>
      </c>
      <c r="E72" s="51" t="str">
        <f ca="1">IF(E69="Not Preferred", "Not Preferred", VLOOKUP($M$1+1-IF(OFFSET(E72,0,$N$1)=MIN(OFFSET($N72,0,1,1,$M$1)),$M$1,RANK(OFFSET(E72,0,$N$1),OFFSET($N72,0,1,1,$M$1))),Reference!$D$3:$E$8,2))</f>
        <v>Least Preferred</v>
      </c>
      <c r="F72" s="51" t="str">
        <f ca="1">IF(F69="Not Preferred", "Not Preferred", VLOOKUP($M$1+1-IF(OFFSET(F72,0,$N$1)=MIN(OFFSET($N72,0,1,1,$M$1)),$M$1,RANK(OFFSET(F72,0,$N$1),OFFSET($N72,0,1,1,$M$1))),Reference!$D$3:$E$8,2))</f>
        <v>Least Preferred</v>
      </c>
      <c r="G72" s="51" t="str">
        <f ca="1">IF(G69="Not Preferred", "Not Preferred", VLOOKUP($M$1+1-IF(OFFSET(G72,0,$N$1)=MIN(OFFSET($N72,0,1,1,$M$1)),$M$1,RANK(OFFSET(G72,0,$N$1),OFFSET($N72,0,1,1,$M$1))),Reference!$D$3:$E$8,2))</f>
        <v>Least Preferred</v>
      </c>
      <c r="H72" s="51" t="str">
        <f ca="1">IF(H69="Not Preferred", "Not Preferred", VLOOKUP($M$1+1-IF(OFFSET(H72,0,$N$1)=MIN(OFFSET($N72,0,1,1,$M$1)),$M$1,RANK(OFFSET(H72,0,$N$1),OFFSET($N72,0,1,1,$M$1))),Reference!$D$3:$E$8,2))</f>
        <v>Least Preferred</v>
      </c>
      <c r="L72" s="38"/>
      <c r="N72" s="50" t="str">
        <f ca="1">OFFSET(N72,0,-$N$1,1,1)</f>
        <v>OVERALL SUMMARY</v>
      </c>
      <c r="O72" s="51">
        <f ca="1">IF(O69=0,1000,(($M$1+1)*$O$1)-(RANK(O48,OFFSET($O48,0,0,1,$M$1))+RANK(O32,OFFSET($O32,0,0,1,$M$1))+RANK(O16,OFFSET($O16,0,0,1,$M$1))+RANK(O64,OFFSET($O64,0,0,1,$M$1))))</f>
        <v>6</v>
      </c>
      <c r="P72" s="51">
        <f t="shared" ref="P72:X72" ca="1" si="38">IF(P69=0,1000,(($M$1+1)*$O$1)-(RANK(P48,OFFSET($O48,0,0,1,$M$1))+RANK(P32,OFFSET($O32,0,0,1,$M$1))+RANK(P16,OFFSET($O16,0,0,1,$M$1))+RANK(P64,OFFSET($O64,0,0,1,$M$1))))</f>
        <v>10</v>
      </c>
      <c r="Q72" s="51">
        <f t="shared" ca="1" si="38"/>
        <v>10</v>
      </c>
      <c r="R72" s="51">
        <f t="shared" ca="1" si="38"/>
        <v>18</v>
      </c>
      <c r="S72" s="51">
        <f t="shared" ca="1" si="38"/>
        <v>20</v>
      </c>
      <c r="T72" s="51" t="e">
        <f t="shared" ca="1" si="38"/>
        <v>#N/A</v>
      </c>
      <c r="U72" s="51" t="e">
        <f t="shared" ca="1" si="38"/>
        <v>#N/A</v>
      </c>
      <c r="V72" s="51" t="e">
        <f t="shared" ca="1" si="38"/>
        <v>#N/A</v>
      </c>
      <c r="W72" s="51" t="e">
        <f t="shared" ca="1" si="38"/>
        <v>#N/A</v>
      </c>
      <c r="X72" s="51" t="e">
        <f t="shared" ca="1" si="38"/>
        <v>#N/A</v>
      </c>
    </row>
    <row r="74" spans="2:24" ht="26.25" x14ac:dyDescent="0.4">
      <c r="C74" s="52" t="s">
        <v>134</v>
      </c>
    </row>
    <row r="75" spans="2:24" ht="46.5" x14ac:dyDescent="0.7">
      <c r="C75" s="53" t="str">
        <f>IF(Reference!E3="", "", Reference!E3)</f>
        <v>Most Preferred</v>
      </c>
      <c r="D75" s="54" t="str">
        <f>IF(Reference!C3="", "", Reference!C3)</f>
        <v>●</v>
      </c>
      <c r="E75" s="33"/>
      <c r="F75" s="33"/>
      <c r="G75" s="33"/>
    </row>
    <row r="76" spans="2:24" ht="46.5" x14ac:dyDescent="0.7">
      <c r="C76" s="53" t="str">
        <f>IF(Reference!E4="", "", Reference!E4)</f>
        <v>More Preferred</v>
      </c>
      <c r="D76" s="54" t="str">
        <f>IF(Reference!C4="", "", Reference!C4)</f>
        <v>◕</v>
      </c>
    </row>
    <row r="77" spans="2:24" ht="46.5" x14ac:dyDescent="0.7">
      <c r="C77" s="53" t="str">
        <f>IF(Reference!E5="", "", Reference!E5)</f>
        <v>Somewhat Preferred</v>
      </c>
      <c r="D77" s="54" t="str">
        <f>IF(Reference!C5="", "", Reference!C5)</f>
        <v>◑</v>
      </c>
    </row>
    <row r="78" spans="2:24" ht="46.5" x14ac:dyDescent="0.7">
      <c r="C78" s="53" t="str">
        <f>IF(Reference!E6="", "", Reference!E6)</f>
        <v>Less Preferred</v>
      </c>
      <c r="D78" s="54" t="str">
        <f>IF(Reference!C6="", "", Reference!C6)</f>
        <v>◔</v>
      </c>
    </row>
    <row r="79" spans="2:24" ht="46.5" x14ac:dyDescent="0.7">
      <c r="C79" s="53" t="str">
        <f>IF(Reference!E7="", "", Reference!E7)</f>
        <v>Least Preferred</v>
      </c>
      <c r="D79" s="54" t="str">
        <f>IF(Reference!C7="", "", Reference!C7)</f>
        <v>○</v>
      </c>
    </row>
    <row r="80" spans="2:24" ht="47.25" thickBot="1" x14ac:dyDescent="0.75">
      <c r="C80" s="33" t="str">
        <f>IF(Reference!E8="", "", Reference!E8)</f>
        <v/>
      </c>
      <c r="D80" s="54"/>
    </row>
    <row r="81" spans="3:8" ht="53.25" thickBot="1" x14ac:dyDescent="0.3">
      <c r="C81" s="60" t="s">
        <v>109</v>
      </c>
      <c r="D81" s="61" t="str">
        <f>D2</f>
        <v xml:space="preserve">Do Nothing </v>
      </c>
      <c r="E81" s="61" t="str">
        <f>E2</f>
        <v xml:space="preserve">Repair/Rehabilitation </v>
      </c>
      <c r="F81" s="61" t="str">
        <f>F2</f>
        <v xml:space="preserve">Replacement </v>
      </c>
      <c r="G81" s="61" t="str">
        <f>G2</f>
        <v>Abandonment</v>
      </c>
      <c r="H81" s="62" t="str">
        <f>H2</f>
        <v>Removal</v>
      </c>
    </row>
    <row r="82" spans="3:8" ht="26.25" x14ac:dyDescent="0.25">
      <c r="C82" s="66" t="str">
        <f>C3</f>
        <v>NATURAL ENVIRONMENT</v>
      </c>
      <c r="D82" s="67" t="e">
        <f ca="1">D16</f>
        <v>#N/A</v>
      </c>
      <c r="E82" s="67" t="str">
        <f ca="1">E16</f>
        <v>Somewhat Preferred</v>
      </c>
      <c r="F82" s="67" t="str">
        <f ca="1">F16</f>
        <v>Least Preferred</v>
      </c>
      <c r="G82" s="67" t="str">
        <f ca="1">G16</f>
        <v>Least Preferred</v>
      </c>
      <c r="H82" s="68" t="str">
        <f ca="1">H16</f>
        <v>Least Preferred</v>
      </c>
    </row>
    <row r="83" spans="3:8" ht="26.25" x14ac:dyDescent="0.25">
      <c r="C83" s="66" t="str">
        <f>C19</f>
        <v>SOCIO-CULTURAL ENVIRONMENT</v>
      </c>
      <c r="D83" s="67" t="e">
        <f ca="1">D32</f>
        <v>#N/A</v>
      </c>
      <c r="E83" s="67" t="str">
        <f ca="1">E32</f>
        <v>Somewhat Preferred</v>
      </c>
      <c r="F83" s="67" t="str">
        <f ca="1">F32</f>
        <v>Least Preferred</v>
      </c>
      <c r="G83" s="67" t="str">
        <f ca="1">G32</f>
        <v>Least Preferred</v>
      </c>
      <c r="H83" s="68" t="str">
        <f ca="1">H32</f>
        <v>Least Preferred</v>
      </c>
    </row>
    <row r="84" spans="3:8" ht="26.25" x14ac:dyDescent="0.25">
      <c r="C84" s="66" t="str">
        <f>C35</f>
        <v>FINANCIAL FACTORS</v>
      </c>
      <c r="D84" s="67" t="e">
        <f ca="1">D48</f>
        <v>#N/A</v>
      </c>
      <c r="E84" s="67" t="str">
        <f ca="1">E48</f>
        <v>Least Preferred</v>
      </c>
      <c r="F84" s="67" t="e">
        <f ca="1">F48</f>
        <v>#N/A</v>
      </c>
      <c r="G84" s="67" t="str">
        <f ca="1">G48</f>
        <v>Least Preferred</v>
      </c>
      <c r="H84" s="68" t="str">
        <f ca="1">H48</f>
        <v>Least Preferred</v>
      </c>
    </row>
    <row r="85" spans="3:8" ht="26.25" x14ac:dyDescent="0.25">
      <c r="C85" s="69" t="str">
        <f>C51</f>
        <v>TECHNICAL FACTORS</v>
      </c>
      <c r="D85" s="67" t="e">
        <f ca="1">D64</f>
        <v>#N/A</v>
      </c>
      <c r="E85" s="67" t="str">
        <f ca="1">E64</f>
        <v>Least Preferred</v>
      </c>
      <c r="F85" s="67" t="e">
        <f ca="1">F64</f>
        <v>#N/A</v>
      </c>
      <c r="G85" s="67" t="str">
        <f ca="1">G64</f>
        <v>Least Preferred</v>
      </c>
      <c r="H85" s="68" t="str">
        <f ca="1">H64</f>
        <v>Least Preferred</v>
      </c>
    </row>
    <row r="86" spans="3:8" ht="27" thickBot="1" x14ac:dyDescent="0.3">
      <c r="C86" s="69" t="str">
        <f>C67</f>
        <v>PROBLEM STATEMENT</v>
      </c>
      <c r="D86" s="70" t="str">
        <f>D69</f>
        <v>Preferred</v>
      </c>
      <c r="E86" s="70" t="str">
        <f>E69</f>
        <v>Preferred</v>
      </c>
      <c r="F86" s="70" t="str">
        <f>F69</f>
        <v>Preferred</v>
      </c>
      <c r="G86" s="70" t="str">
        <f>G69</f>
        <v>Preferred</v>
      </c>
      <c r="H86" s="71" t="str">
        <f>H69</f>
        <v>Preferred</v>
      </c>
    </row>
    <row r="87" spans="3:8" ht="27.75" thickTop="1" thickBot="1" x14ac:dyDescent="0.3">
      <c r="C87" s="72" t="s">
        <v>133</v>
      </c>
      <c r="D87" s="73" t="e">
        <f ca="1">D72</f>
        <v>#N/A</v>
      </c>
      <c r="E87" s="73" t="str">
        <f ca="1">E72</f>
        <v>Least Preferred</v>
      </c>
      <c r="F87" s="73" t="str">
        <f ca="1">F72</f>
        <v>Least Preferred</v>
      </c>
      <c r="G87" s="73" t="str">
        <f ca="1">G72</f>
        <v>Least Preferred</v>
      </c>
      <c r="H87" s="74" t="str">
        <f ca="1">H72</f>
        <v>Least Preferred</v>
      </c>
    </row>
  </sheetData>
  <dataValidations count="2">
    <dataValidation type="list" allowBlank="1" showInputMessage="1" showErrorMessage="1" sqref="D21:H21 D23:H23 D25:H25 D27:H27 D29:H29 D31:H31 D15:H15 D5:H5 D7:H7 D13:H13 D11:H11 D9:H9 D47:H47 D45:H45 D43:H43 D41:H41 D39:H39 D37:H37 D59:H59 D61:H61 D55:H55 D57:H57 D63:H63 D53:H53" xr:uid="{00000000-0002-0000-0900-000000000000}">
      <formula1>Dots</formula1>
    </dataValidation>
    <dataValidation type="list" allowBlank="1" showInputMessage="1" showErrorMessage="1" sqref="D69:H69" xr:uid="{00000000-0002-0000-0900-000001000000}">
      <formula1>"Preferred, Not Preferred"</formula1>
    </dataValidation>
  </dataValidations>
  <pageMargins left="0.7" right="0.7" top="0.75" bottom="0.75" header="0.3" footer="0.3"/>
  <pageSetup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B1:W87"/>
  <sheetViews>
    <sheetView topLeftCell="A67" zoomScale="70" zoomScaleNormal="70" zoomScaleSheetLayoutView="25" workbookViewId="0">
      <selection activeCell="C94" sqref="C93:C94"/>
    </sheetView>
  </sheetViews>
  <sheetFormatPr defaultRowHeight="18.75" x14ac:dyDescent="0.3"/>
  <cols>
    <col min="2" max="2" width="5.28515625" customWidth="1"/>
    <col min="3" max="3" width="69.7109375" style="5" bestFit="1" customWidth="1"/>
    <col min="4" max="4" width="48.42578125" customWidth="1"/>
    <col min="5" max="7" width="44.7109375" customWidth="1"/>
    <col min="9" max="10" width="8.85546875" customWidth="1"/>
    <col min="13" max="23" width="101.140625" customWidth="1"/>
  </cols>
  <sheetData>
    <row r="1" spans="2:23" ht="19.5" thickBot="1" x14ac:dyDescent="0.35">
      <c r="K1" s="3"/>
      <c r="L1" s="18">
        <f>COUNTA(A2:K2)-1</f>
        <v>4</v>
      </c>
      <c r="M1" s="19">
        <f>COLUMN(M1)-COLUMN(C2)</f>
        <v>10</v>
      </c>
      <c r="N1" s="19">
        <v>4</v>
      </c>
      <c r="O1" s="19"/>
      <c r="P1" s="19"/>
      <c r="Q1" s="19"/>
      <c r="R1" s="19"/>
    </row>
    <row r="2" spans="2:23" x14ac:dyDescent="0.3">
      <c r="B2" s="5"/>
      <c r="C2" s="9" t="s">
        <v>109</v>
      </c>
      <c r="D2" s="9" t="s">
        <v>110</v>
      </c>
      <c r="E2" s="9" t="s">
        <v>111</v>
      </c>
      <c r="F2" s="9" t="s">
        <v>112</v>
      </c>
      <c r="G2" s="9" t="s">
        <v>113</v>
      </c>
      <c r="K2" s="4"/>
      <c r="M2" s="9" t="str">
        <f t="shared" ref="M2:V4" ca="1" si="0">OFFSET(M2,0,-$M$1,1,1)</f>
        <v>CRITERIA FOR EVALUATING ALTERNATIVES</v>
      </c>
      <c r="N2" s="9" t="str">
        <f t="shared" ca="1" si="0"/>
        <v xml:space="preserve">Do Nothing </v>
      </c>
      <c r="O2" s="9" t="str">
        <f t="shared" ca="1" si="0"/>
        <v xml:space="preserve">Repair/Rehabilitation </v>
      </c>
      <c r="P2" s="9" t="str">
        <f t="shared" ca="1" si="0"/>
        <v xml:space="preserve">Replacement </v>
      </c>
      <c r="Q2" s="9" t="str">
        <f t="shared" ca="1" si="0"/>
        <v>Abandonment</v>
      </c>
      <c r="R2" s="9">
        <f t="shared" ca="1" si="0"/>
        <v>0</v>
      </c>
      <c r="S2" s="9">
        <f t="shared" ca="1" si="0"/>
        <v>0</v>
      </c>
      <c r="T2" s="9">
        <f t="shared" ca="1" si="0"/>
        <v>0</v>
      </c>
      <c r="U2" s="9">
        <f t="shared" ca="1" si="0"/>
        <v>0</v>
      </c>
      <c r="V2" s="9">
        <f t="shared" ca="1" si="0"/>
        <v>0</v>
      </c>
      <c r="W2" s="9"/>
    </row>
    <row r="3" spans="2:23" x14ac:dyDescent="0.25">
      <c r="B3" s="11" t="s">
        <v>17</v>
      </c>
      <c r="C3" s="10" t="s">
        <v>114</v>
      </c>
      <c r="D3" s="12"/>
      <c r="E3" s="12"/>
      <c r="F3" s="12"/>
      <c r="G3" s="13"/>
      <c r="K3" s="4"/>
      <c r="M3" s="10" t="str">
        <f t="shared" ca="1" si="0"/>
        <v>NATURAL ENVIRONMENT</v>
      </c>
      <c r="N3" s="12">
        <f t="shared" ca="1" si="0"/>
        <v>0</v>
      </c>
      <c r="O3" s="12">
        <f t="shared" ca="1" si="0"/>
        <v>0</v>
      </c>
      <c r="P3" s="12">
        <f t="shared" ca="1" si="0"/>
        <v>0</v>
      </c>
      <c r="Q3" s="12">
        <f t="shared" ca="1" si="0"/>
        <v>0</v>
      </c>
      <c r="R3" s="13">
        <f t="shared" ca="1" si="0"/>
        <v>0</v>
      </c>
      <c r="S3" s="12">
        <f t="shared" ca="1" si="0"/>
        <v>0</v>
      </c>
      <c r="T3" s="12">
        <f t="shared" ca="1" si="0"/>
        <v>0</v>
      </c>
      <c r="U3" s="12">
        <f t="shared" ca="1" si="0"/>
        <v>0</v>
      </c>
      <c r="V3" s="12">
        <f t="shared" ca="1" si="0"/>
        <v>0</v>
      </c>
      <c r="W3" s="13"/>
    </row>
    <row r="4" spans="2:23" ht="18" x14ac:dyDescent="0.25">
      <c r="B4" s="6">
        <f ca="1">(INDIRECT("B"&amp;ROW()-2)+1)</f>
        <v>1</v>
      </c>
      <c r="C4" s="20" t="s">
        <v>115</v>
      </c>
      <c r="D4" s="222"/>
      <c r="E4" s="222"/>
      <c r="F4" s="222"/>
      <c r="G4" s="222"/>
      <c r="K4" s="4"/>
      <c r="M4" s="20" t="str">
        <f t="shared" ca="1" si="0"/>
        <v>Vegetation</v>
      </c>
      <c r="N4" s="222">
        <f t="shared" ca="1" si="0"/>
        <v>0</v>
      </c>
      <c r="O4" s="222">
        <f t="shared" ca="1" si="0"/>
        <v>0</v>
      </c>
      <c r="P4" s="222">
        <f t="shared" ca="1" si="0"/>
        <v>0</v>
      </c>
      <c r="Q4" s="222">
        <f t="shared" ca="1" si="0"/>
        <v>0</v>
      </c>
      <c r="R4" s="222">
        <f t="shared" ca="1" si="0"/>
        <v>0</v>
      </c>
      <c r="S4" s="222">
        <f t="shared" ca="1" si="0"/>
        <v>0</v>
      </c>
      <c r="T4" s="222">
        <f t="shared" ca="1" si="0"/>
        <v>0</v>
      </c>
      <c r="U4" s="222">
        <f t="shared" ca="1" si="0"/>
        <v>0</v>
      </c>
      <c r="V4" s="222">
        <f t="shared" ca="1" si="0"/>
        <v>0</v>
      </c>
      <c r="W4" s="222"/>
    </row>
    <row r="5" spans="2:23" ht="46.5" x14ac:dyDescent="0.25">
      <c r="B5" s="7"/>
      <c r="C5" s="21" t="s">
        <v>27</v>
      </c>
      <c r="D5" s="8" t="s">
        <v>116</v>
      </c>
      <c r="E5" s="8" t="s">
        <v>117</v>
      </c>
      <c r="F5" s="8" t="s">
        <v>122</v>
      </c>
      <c r="G5" s="8" t="s">
        <v>118</v>
      </c>
      <c r="K5" s="4"/>
      <c r="M5" s="21" t="str">
        <f t="shared" ref="M5:M16" ca="1" si="1">OFFSET(M5,0,-$M$1,1,1)</f>
        <v>Rating</v>
      </c>
      <c r="N5" s="8" t="e">
        <f ca="1">VLOOKUP(OFFSET(N5,0,-$M$1,1,1),Reference!#REF!,2,0)</f>
        <v>#REF!</v>
      </c>
      <c r="O5" s="8" t="e">
        <f ca="1">VLOOKUP(OFFSET(O5,0,-$M$1,1,1),Reference!#REF!,2,0)</f>
        <v>#REF!</v>
      </c>
      <c r="P5" s="8" t="e">
        <f ca="1">VLOOKUP(OFFSET(P5,0,-$M$1,1,1),Reference!#REF!,2,0)</f>
        <v>#REF!</v>
      </c>
      <c r="Q5" s="8" t="e">
        <f ca="1">VLOOKUP(OFFSET(Q5,0,-$M$1,1,1),Reference!#REF!,2,0)</f>
        <v>#REF!</v>
      </c>
      <c r="R5" s="8" t="e">
        <f ca="1">VLOOKUP(OFFSET(R5,0,-$M$1,1,1),Reference!#REF!,2,0)</f>
        <v>#REF!</v>
      </c>
      <c r="S5" s="8" t="e">
        <f ca="1">VLOOKUP(OFFSET(S5,0,-$M$1,1,1),Reference!#REF!,2,0)</f>
        <v>#REF!</v>
      </c>
      <c r="T5" s="8" t="e">
        <f ca="1">VLOOKUP(OFFSET(T5,0,-$M$1,1,1),Reference!#REF!,2,0)</f>
        <v>#REF!</v>
      </c>
      <c r="U5" s="8" t="e">
        <f ca="1">VLOOKUP(OFFSET(U5,0,-$M$1,1,1),Reference!#REF!,2,0)</f>
        <v>#REF!</v>
      </c>
      <c r="V5" s="8" t="e">
        <f ca="1">VLOOKUP(OFFSET(V5,0,-$M$1,1,1),Reference!#REF!,2,0)</f>
        <v>#REF!</v>
      </c>
      <c r="W5" s="8"/>
    </row>
    <row r="6" spans="2:23" ht="18" x14ac:dyDescent="0.25">
      <c r="B6" s="6">
        <f ca="1">(INDIRECT("B"&amp;ROW()-2)+1)</f>
        <v>2</v>
      </c>
      <c r="C6" s="20" t="s">
        <v>119</v>
      </c>
      <c r="D6" s="222"/>
      <c r="E6" s="222"/>
      <c r="F6" s="222"/>
      <c r="G6" s="222"/>
      <c r="K6" s="4"/>
      <c r="M6" s="20" t="str">
        <f t="shared" ca="1" si="1"/>
        <v>Fisheries / Aquatic</v>
      </c>
      <c r="N6" s="222">
        <f t="shared" ref="N6:V6" ca="1" si="2">OFFSET(N6,0,-$M$1,1,1)</f>
        <v>0</v>
      </c>
      <c r="O6" s="222">
        <f t="shared" ca="1" si="2"/>
        <v>0</v>
      </c>
      <c r="P6" s="222">
        <f t="shared" ca="1" si="2"/>
        <v>0</v>
      </c>
      <c r="Q6" s="222">
        <f t="shared" ca="1" si="2"/>
        <v>0</v>
      </c>
      <c r="R6" s="222">
        <f t="shared" ca="1" si="2"/>
        <v>0</v>
      </c>
      <c r="S6" s="222">
        <f t="shared" ca="1" si="2"/>
        <v>0</v>
      </c>
      <c r="T6" s="222">
        <f t="shared" ca="1" si="2"/>
        <v>0</v>
      </c>
      <c r="U6" s="222">
        <f t="shared" ca="1" si="2"/>
        <v>0</v>
      </c>
      <c r="V6" s="222">
        <f t="shared" ca="1" si="2"/>
        <v>0</v>
      </c>
      <c r="W6" s="222"/>
    </row>
    <row r="7" spans="2:23" ht="46.5" x14ac:dyDescent="0.25">
      <c r="B7" s="7"/>
      <c r="C7" s="21" t="s">
        <v>27</v>
      </c>
      <c r="D7" s="8" t="s">
        <v>116</v>
      </c>
      <c r="E7" s="8" t="s">
        <v>117</v>
      </c>
      <c r="F7" s="8" t="s">
        <v>122</v>
      </c>
      <c r="G7" s="8" t="s">
        <v>122</v>
      </c>
      <c r="K7" s="4"/>
      <c r="M7" s="21" t="str">
        <f t="shared" ca="1" si="1"/>
        <v>Rating</v>
      </c>
      <c r="N7" s="8" t="e">
        <f ca="1">VLOOKUP(OFFSET(N7,0,-$M$1,1,1),Reference!#REF!,2,0)</f>
        <v>#REF!</v>
      </c>
      <c r="O7" s="8" t="e">
        <f ca="1">VLOOKUP(OFFSET(O7,0,-$M$1,1,1),Reference!#REF!,2,0)</f>
        <v>#REF!</v>
      </c>
      <c r="P7" s="8" t="e">
        <f ca="1">VLOOKUP(OFFSET(P7,0,-$M$1,1,1),Reference!#REF!,2,0)</f>
        <v>#REF!</v>
      </c>
      <c r="Q7" s="8" t="e">
        <f ca="1">VLOOKUP(OFFSET(Q7,0,-$M$1,1,1),Reference!#REF!,2,0)</f>
        <v>#REF!</v>
      </c>
      <c r="R7" s="8" t="e">
        <f ca="1">VLOOKUP(OFFSET(R7,0,-$M$1,1,1),Reference!#REF!,2,0)</f>
        <v>#REF!</v>
      </c>
      <c r="S7" s="8" t="e">
        <f ca="1">VLOOKUP(OFFSET(S7,0,-$M$1,1,1),Reference!#REF!,2,0)</f>
        <v>#REF!</v>
      </c>
      <c r="T7" s="8" t="e">
        <f ca="1">VLOOKUP(OFFSET(T7,0,-$M$1,1,1),Reference!#REF!,2,0)</f>
        <v>#REF!</v>
      </c>
      <c r="U7" s="8" t="e">
        <f ca="1">VLOOKUP(OFFSET(U7,0,-$M$1,1,1),Reference!#REF!,2,0)</f>
        <v>#REF!</v>
      </c>
      <c r="V7" s="8" t="e">
        <f ca="1">VLOOKUP(OFFSET(V7,0,-$M$1,1,1),Reference!#REF!,2,0)</f>
        <v>#REF!</v>
      </c>
      <c r="W7" s="8"/>
    </row>
    <row r="8" spans="2:23" ht="18" x14ac:dyDescent="0.25">
      <c r="B8" s="6">
        <f ca="1">(INDIRECT("B"&amp;ROW()-2)+1)</f>
        <v>3</v>
      </c>
      <c r="C8" s="20" t="s">
        <v>120</v>
      </c>
      <c r="D8" s="222"/>
      <c r="E8" s="222"/>
      <c r="F8" s="222"/>
      <c r="G8" s="222"/>
      <c r="K8" s="4"/>
      <c r="M8" s="20" t="str">
        <f t="shared" ca="1" si="1"/>
        <v>Terrestrial</v>
      </c>
      <c r="N8" s="222">
        <f t="shared" ref="N8:V8" ca="1" si="3">OFFSET(N8,0,-$M$1,1,1)</f>
        <v>0</v>
      </c>
      <c r="O8" s="222">
        <f t="shared" ca="1" si="3"/>
        <v>0</v>
      </c>
      <c r="P8" s="222">
        <f t="shared" ca="1" si="3"/>
        <v>0</v>
      </c>
      <c r="Q8" s="222">
        <f t="shared" ca="1" si="3"/>
        <v>0</v>
      </c>
      <c r="R8" s="222">
        <f t="shared" ca="1" si="3"/>
        <v>0</v>
      </c>
      <c r="S8" s="222">
        <f t="shared" ca="1" si="3"/>
        <v>0</v>
      </c>
      <c r="T8" s="222">
        <f t="shared" ca="1" si="3"/>
        <v>0</v>
      </c>
      <c r="U8" s="222">
        <f t="shared" ca="1" si="3"/>
        <v>0</v>
      </c>
      <c r="V8" s="222">
        <f t="shared" ca="1" si="3"/>
        <v>0</v>
      </c>
      <c r="W8" s="222"/>
    </row>
    <row r="9" spans="2:23" ht="46.5" x14ac:dyDescent="0.25">
      <c r="B9" s="7"/>
      <c r="C9" s="21" t="s">
        <v>27</v>
      </c>
      <c r="D9" s="8" t="s">
        <v>116</v>
      </c>
      <c r="E9" s="8" t="s">
        <v>117</v>
      </c>
      <c r="F9" s="8" t="s">
        <v>122</v>
      </c>
      <c r="G9" s="8" t="s">
        <v>122</v>
      </c>
      <c r="K9" s="4"/>
      <c r="M9" s="21" t="str">
        <f t="shared" ca="1" si="1"/>
        <v>Rating</v>
      </c>
      <c r="N9" s="8" t="e">
        <f ca="1">VLOOKUP(OFFSET(N9,0,-$M$1,1,1),Reference!#REF!,2,0)</f>
        <v>#REF!</v>
      </c>
      <c r="O9" s="8" t="e">
        <f ca="1">VLOOKUP(OFFSET(O9,0,-$M$1,1,1),Reference!#REF!,2,0)</f>
        <v>#REF!</v>
      </c>
      <c r="P9" s="8" t="e">
        <f ca="1">VLOOKUP(OFFSET(P9,0,-$M$1,1,1),Reference!#REF!,2,0)</f>
        <v>#REF!</v>
      </c>
      <c r="Q9" s="8" t="e">
        <f ca="1">VLOOKUP(OFFSET(Q9,0,-$M$1,1,1),Reference!#REF!,2,0)</f>
        <v>#REF!</v>
      </c>
      <c r="R9" s="8" t="e">
        <f ca="1">VLOOKUP(OFFSET(R9,0,-$M$1,1,1),Reference!#REF!,2,0)</f>
        <v>#REF!</v>
      </c>
      <c r="S9" s="8" t="e">
        <f ca="1">VLOOKUP(OFFSET(S9,0,-$M$1,1,1),Reference!#REF!,2,0)</f>
        <v>#REF!</v>
      </c>
      <c r="T9" s="8" t="e">
        <f ca="1">VLOOKUP(OFFSET(T9,0,-$M$1,1,1),Reference!#REF!,2,0)</f>
        <v>#REF!</v>
      </c>
      <c r="U9" s="8" t="e">
        <f ca="1">VLOOKUP(OFFSET(U9,0,-$M$1,1,1),Reference!#REF!,2,0)</f>
        <v>#REF!</v>
      </c>
      <c r="V9" s="8" t="e">
        <f ca="1">VLOOKUP(OFFSET(V9,0,-$M$1,1,1),Reference!#REF!,2,0)</f>
        <v>#REF!</v>
      </c>
      <c r="W9" s="8"/>
    </row>
    <row r="10" spans="2:23" ht="18" x14ac:dyDescent="0.25">
      <c r="B10" s="6">
        <f ca="1">(INDIRECT("B"&amp;ROW()-2)+1)</f>
        <v>4</v>
      </c>
      <c r="C10" s="20" t="s">
        <v>135</v>
      </c>
      <c r="D10" s="222"/>
      <c r="E10" s="222"/>
      <c r="F10" s="222"/>
      <c r="G10" s="222"/>
      <c r="K10" s="4"/>
      <c r="M10" s="20" t="str">
        <f t="shared" ca="1" si="1"/>
        <v>Trees</v>
      </c>
      <c r="N10" s="222">
        <f t="shared" ref="N10:V10" ca="1" si="4">OFFSET(N10,0,-$M$1,1,1)</f>
        <v>0</v>
      </c>
      <c r="O10" s="222">
        <f t="shared" ca="1" si="4"/>
        <v>0</v>
      </c>
      <c r="P10" s="222">
        <f t="shared" ca="1" si="4"/>
        <v>0</v>
      </c>
      <c r="Q10" s="222">
        <f t="shared" ca="1" si="4"/>
        <v>0</v>
      </c>
      <c r="R10" s="222">
        <f t="shared" ca="1" si="4"/>
        <v>0</v>
      </c>
      <c r="S10" s="222">
        <f t="shared" ca="1" si="4"/>
        <v>0</v>
      </c>
      <c r="T10" s="222">
        <f t="shared" ca="1" si="4"/>
        <v>0</v>
      </c>
      <c r="U10" s="222">
        <f t="shared" ca="1" si="4"/>
        <v>0</v>
      </c>
      <c r="V10" s="222">
        <f t="shared" ca="1" si="4"/>
        <v>0</v>
      </c>
      <c r="W10" s="222"/>
    </row>
    <row r="11" spans="2:23" ht="46.5" x14ac:dyDescent="0.25">
      <c r="B11" s="7"/>
      <c r="C11" s="21" t="s">
        <v>27</v>
      </c>
      <c r="D11" s="8" t="s">
        <v>116</v>
      </c>
      <c r="E11" s="8" t="s">
        <v>117</v>
      </c>
      <c r="F11" s="8" t="s">
        <v>122</v>
      </c>
      <c r="G11" s="8" t="s">
        <v>122</v>
      </c>
      <c r="K11" s="4"/>
      <c r="M11" s="21" t="str">
        <f t="shared" ca="1" si="1"/>
        <v>Rating</v>
      </c>
      <c r="N11" s="8" t="e">
        <f ca="1">VLOOKUP(OFFSET(N11,0,-$M$1,1,1),Reference!#REF!,2,0)</f>
        <v>#REF!</v>
      </c>
      <c r="O11" s="8" t="e">
        <f ca="1">VLOOKUP(OFFSET(O11,0,-$M$1,1,1),Reference!#REF!,2,0)</f>
        <v>#REF!</v>
      </c>
      <c r="P11" s="8" t="e">
        <f ca="1">VLOOKUP(OFFSET(P11,0,-$M$1,1,1),Reference!#REF!,2,0)</f>
        <v>#REF!</v>
      </c>
      <c r="Q11" s="8" t="e">
        <f ca="1">VLOOKUP(OFFSET(Q11,0,-$M$1,1,1),Reference!#REF!,2,0)</f>
        <v>#REF!</v>
      </c>
      <c r="R11" s="8" t="e">
        <f ca="1">VLOOKUP(OFFSET(R11,0,-$M$1,1,1),Reference!#REF!,2,0)</f>
        <v>#REF!</v>
      </c>
      <c r="S11" s="8" t="e">
        <f ca="1">VLOOKUP(OFFSET(S11,0,-$M$1,1,1),Reference!#REF!,2,0)</f>
        <v>#REF!</v>
      </c>
      <c r="T11" s="8" t="e">
        <f ca="1">VLOOKUP(OFFSET(T11,0,-$M$1,1,1),Reference!#REF!,2,0)</f>
        <v>#REF!</v>
      </c>
      <c r="U11" s="8" t="e">
        <f ca="1">VLOOKUP(OFFSET(U11,0,-$M$1,1,1),Reference!#REF!,2,0)</f>
        <v>#REF!</v>
      </c>
      <c r="V11" s="8" t="e">
        <f ca="1">VLOOKUP(OFFSET(V11,0,-$M$1,1,1),Reference!#REF!,2,0)</f>
        <v>#REF!</v>
      </c>
      <c r="W11" s="8"/>
    </row>
    <row r="12" spans="2:23" ht="18" x14ac:dyDescent="0.25">
      <c r="B12" s="6">
        <f ca="1">(INDIRECT("B"&amp;ROW()-2)+1)</f>
        <v>5</v>
      </c>
      <c r="C12" s="20" t="s">
        <v>121</v>
      </c>
      <c r="D12" s="222"/>
      <c r="E12" s="222"/>
      <c r="F12" s="222"/>
      <c r="G12" s="222"/>
      <c r="K12" s="4"/>
      <c r="M12" s="20" t="str">
        <f t="shared" ca="1" si="1"/>
        <v>Groundwater Resources</v>
      </c>
      <c r="N12" s="222">
        <f t="shared" ref="N12:V12" ca="1" si="5">OFFSET(N12,0,-$M$1,1,1)</f>
        <v>0</v>
      </c>
      <c r="O12" s="222">
        <f t="shared" ca="1" si="5"/>
        <v>0</v>
      </c>
      <c r="P12" s="222">
        <f t="shared" ca="1" si="5"/>
        <v>0</v>
      </c>
      <c r="Q12" s="222">
        <f t="shared" ca="1" si="5"/>
        <v>0</v>
      </c>
      <c r="R12" s="222">
        <f t="shared" ca="1" si="5"/>
        <v>0</v>
      </c>
      <c r="S12" s="222">
        <f t="shared" ca="1" si="5"/>
        <v>0</v>
      </c>
      <c r="T12" s="222">
        <f t="shared" ca="1" si="5"/>
        <v>0</v>
      </c>
      <c r="U12" s="222">
        <f t="shared" ca="1" si="5"/>
        <v>0</v>
      </c>
      <c r="V12" s="222">
        <f t="shared" ca="1" si="5"/>
        <v>0</v>
      </c>
      <c r="W12" s="222"/>
    </row>
    <row r="13" spans="2:23" ht="46.5" x14ac:dyDescent="0.25">
      <c r="B13" s="7"/>
      <c r="C13" s="21" t="s">
        <v>27</v>
      </c>
      <c r="D13" s="8" t="s">
        <v>116</v>
      </c>
      <c r="E13" s="8" t="s">
        <v>117</v>
      </c>
      <c r="F13" s="8" t="s">
        <v>122</v>
      </c>
      <c r="G13" s="8" t="s">
        <v>122</v>
      </c>
      <c r="K13" s="4"/>
      <c r="M13" s="21" t="str">
        <f t="shared" ca="1" si="1"/>
        <v>Rating</v>
      </c>
      <c r="N13" s="8" t="e">
        <f ca="1">VLOOKUP(OFFSET(N13,0,-$M$1,1,1),Reference!#REF!,2,0)</f>
        <v>#REF!</v>
      </c>
      <c r="O13" s="8" t="e">
        <f ca="1">VLOOKUP(OFFSET(O13,0,-$M$1,1,1),Reference!#REF!,2,0)</f>
        <v>#REF!</v>
      </c>
      <c r="P13" s="8" t="e">
        <f ca="1">VLOOKUP(OFFSET(P13,0,-$M$1,1,1),Reference!#REF!,2,0)</f>
        <v>#REF!</v>
      </c>
      <c r="Q13" s="8" t="e">
        <f ca="1">VLOOKUP(OFFSET(Q13,0,-$M$1,1,1),Reference!#REF!,2,0)</f>
        <v>#REF!</v>
      </c>
      <c r="R13" s="8" t="e">
        <f ca="1">VLOOKUP(OFFSET(R13,0,-$M$1,1,1),Reference!#REF!,2,0)</f>
        <v>#REF!</v>
      </c>
      <c r="S13" s="8" t="e">
        <f ca="1">VLOOKUP(OFFSET(S13,0,-$M$1,1,1),Reference!#REF!,2,0)</f>
        <v>#REF!</v>
      </c>
      <c r="T13" s="8" t="e">
        <f ca="1">VLOOKUP(OFFSET(T13,0,-$M$1,1,1),Reference!#REF!,2,0)</f>
        <v>#REF!</v>
      </c>
      <c r="U13" s="8" t="e">
        <f ca="1">VLOOKUP(OFFSET(U13,0,-$M$1,1,1),Reference!#REF!,2,0)</f>
        <v>#REF!</v>
      </c>
      <c r="V13" s="8" t="e">
        <f ca="1">VLOOKUP(OFFSET(V13,0,-$M$1,1,1),Reference!#REF!,2,0)</f>
        <v>#REF!</v>
      </c>
      <c r="W13" s="8"/>
    </row>
    <row r="14" spans="2:23" ht="18" x14ac:dyDescent="0.25">
      <c r="B14" s="6">
        <f ca="1">(INDIRECT("B"&amp;ROW()-2)+1)</f>
        <v>6</v>
      </c>
      <c r="C14" s="20"/>
      <c r="D14" s="222"/>
      <c r="E14" s="222"/>
      <c r="F14" s="222"/>
      <c r="G14" s="222"/>
      <c r="K14" s="4"/>
      <c r="M14" s="20">
        <f t="shared" ca="1" si="1"/>
        <v>0</v>
      </c>
      <c r="N14" s="222">
        <f t="shared" ref="N14:V14" ca="1" si="6">OFFSET(N14,0,-$M$1,1,1)</f>
        <v>0</v>
      </c>
      <c r="O14" s="222">
        <f t="shared" ca="1" si="6"/>
        <v>0</v>
      </c>
      <c r="P14" s="222">
        <f t="shared" ca="1" si="6"/>
        <v>0</v>
      </c>
      <c r="Q14" s="222">
        <f t="shared" ca="1" si="6"/>
        <v>0</v>
      </c>
      <c r="R14" s="222">
        <f t="shared" ca="1" si="6"/>
        <v>0</v>
      </c>
      <c r="S14" s="222">
        <f t="shared" ca="1" si="6"/>
        <v>0</v>
      </c>
      <c r="T14" s="222">
        <f t="shared" ca="1" si="6"/>
        <v>0</v>
      </c>
      <c r="U14" s="222">
        <f t="shared" ca="1" si="6"/>
        <v>0</v>
      </c>
      <c r="V14" s="222">
        <f t="shared" ca="1" si="6"/>
        <v>0</v>
      </c>
      <c r="W14" s="222"/>
    </row>
    <row r="15" spans="2:23" ht="47.25" thickBot="1" x14ac:dyDescent="0.3">
      <c r="B15" s="7"/>
      <c r="C15" s="21" t="s">
        <v>27</v>
      </c>
      <c r="D15" s="8" t="s">
        <v>116</v>
      </c>
      <c r="E15" s="8" t="s">
        <v>117</v>
      </c>
      <c r="F15" s="8" t="s">
        <v>122</v>
      </c>
      <c r="G15" s="8" t="s">
        <v>122</v>
      </c>
      <c r="K15" s="4"/>
      <c r="M15" s="21" t="str">
        <f t="shared" ca="1" si="1"/>
        <v>Rating</v>
      </c>
      <c r="N15" s="8" t="e">
        <f ca="1">VLOOKUP(OFFSET(N15,0,-$M$1,1,1),Reference!#REF!,2,0)</f>
        <v>#REF!</v>
      </c>
      <c r="O15" s="8" t="e">
        <f ca="1">VLOOKUP(OFFSET(O15,0,-$M$1,1,1),Reference!#REF!,2,0)</f>
        <v>#REF!</v>
      </c>
      <c r="P15" s="8" t="e">
        <f ca="1">VLOOKUP(OFFSET(P15,0,-$M$1,1,1),Reference!#REF!,2,0)</f>
        <v>#REF!</v>
      </c>
      <c r="Q15" s="8" t="e">
        <f ca="1">VLOOKUP(OFFSET(Q15,0,-$M$1,1,1),Reference!#REF!,2,0)</f>
        <v>#REF!</v>
      </c>
      <c r="R15" s="8" t="e">
        <f ca="1">VLOOKUP(OFFSET(R15,0,-$M$1,1,1),Reference!#REF!,2,0)</f>
        <v>#REF!</v>
      </c>
      <c r="S15" s="8" t="e">
        <f ca="1">VLOOKUP(OFFSET(S15,0,-$M$1,1,1),Reference!#REF!,2,0)</f>
        <v>#REF!</v>
      </c>
      <c r="T15" s="8" t="e">
        <f ca="1">VLOOKUP(OFFSET(T15,0,-$M$1,1,1),Reference!#REF!,2,0)</f>
        <v>#REF!</v>
      </c>
      <c r="U15" s="8" t="e">
        <f ca="1">VLOOKUP(OFFSET(U15,0,-$M$1,1,1),Reference!#REF!,2,0)</f>
        <v>#REF!</v>
      </c>
      <c r="V15" s="8" t="e">
        <f ca="1">VLOOKUP(OFFSET(V15,0,-$M$1,1,1),Reference!#REF!,2,0)</f>
        <v>#REF!</v>
      </c>
      <c r="W15" s="8"/>
    </row>
    <row r="16" spans="2:23" s="5" customFormat="1" ht="53.25" thickTop="1" x14ac:dyDescent="0.4">
      <c r="B16" s="55">
        <f ca="1">(INDIRECT("B"&amp;ROW()-2))</f>
        <v>6</v>
      </c>
      <c r="C16" s="56" t="str">
        <f>"SUMMARY "&amp;C3</f>
        <v>SUMMARY NATURAL ENVIRONMENT</v>
      </c>
      <c r="D16" s="57" t="e">
        <f ca="1">VLOOKUP($L$1+1-IF(OFFSET(D16,0,$M$1)=MIN(OFFSET($M16,0,1,1,$L$1)),$L$1,RANK(OFFSET(D16,0,$M$1),OFFSET($M16,0,1,1,$L$1))),Reference!#REF!,2)</f>
        <v>#REF!</v>
      </c>
      <c r="E16" s="57" t="e">
        <f ca="1">VLOOKUP($L$1+1-IF(OFFSET(E16,0,$M$1)=MIN(OFFSET($M16,0,1,1,$L$1)),$L$1,RANK(OFFSET(E16,0,$M$1),OFFSET($M16,0,1,1,$L$1))),Reference!#REF!,2)</f>
        <v>#REF!</v>
      </c>
      <c r="F16" s="57" t="e">
        <f ca="1">VLOOKUP($L$1+1-IF(OFFSET(F16,0,$M$1)=MIN(OFFSET($M16,0,1,1,$L$1)),$L$1,RANK(OFFSET(F16,0,$M$1),OFFSET($M16,0,1,1,$L$1))),Reference!#REF!,2)</f>
        <v>#REF!</v>
      </c>
      <c r="G16" s="57" t="e">
        <f ca="1">VLOOKUP($L$1+1-IF(OFFSET(G16,0,$M$1)=MIN(OFFSET($M16,0,1,1,$L$1)),$L$1,RANK(OFFSET(G16,0,$M$1),OFFSET($M16,0,1,1,$L$1))),Reference!#REF!,2)</f>
        <v>#REF!</v>
      </c>
      <c r="H16"/>
      <c r="K16" s="15"/>
      <c r="M16" s="14" t="str">
        <f t="shared" ca="1" si="1"/>
        <v>SUMMARY NATURAL ENVIRONMENT</v>
      </c>
      <c r="N16" s="11" t="e">
        <f ca="1">SUM(OFFSET(N3,0,0,ROW(N16)-ROW(N3),1))</f>
        <v>#REF!</v>
      </c>
      <c r="O16" s="11" t="e">
        <f t="shared" ref="O16:W16" ca="1" si="7">SUM(OFFSET(O3,0,0,ROW(O16)-ROW(O3),1))</f>
        <v>#REF!</v>
      </c>
      <c r="P16" s="11" t="e">
        <f t="shared" ca="1" si="7"/>
        <v>#REF!</v>
      </c>
      <c r="Q16" s="11" t="e">
        <f t="shared" ca="1" si="7"/>
        <v>#REF!</v>
      </c>
      <c r="R16" s="11" t="e">
        <f t="shared" ca="1" si="7"/>
        <v>#REF!</v>
      </c>
      <c r="S16" s="11" t="e">
        <f t="shared" ca="1" si="7"/>
        <v>#REF!</v>
      </c>
      <c r="T16" s="11" t="e">
        <f t="shared" ca="1" si="7"/>
        <v>#REF!</v>
      </c>
      <c r="U16" s="11" t="e">
        <f t="shared" ca="1" si="7"/>
        <v>#REF!</v>
      </c>
      <c r="V16" s="11" t="e">
        <f t="shared" ca="1" si="7"/>
        <v>#REF!</v>
      </c>
      <c r="W16" s="11">
        <f t="shared" ca="1" si="7"/>
        <v>0</v>
      </c>
    </row>
    <row r="17" spans="2:23" x14ac:dyDescent="0.3">
      <c r="K17" s="4"/>
      <c r="M17" s="5"/>
    </row>
    <row r="18" spans="2:23" x14ac:dyDescent="0.3">
      <c r="B18" s="5"/>
      <c r="C18" s="9" t="s">
        <v>109</v>
      </c>
      <c r="D18" s="9" t="str">
        <f>D$2</f>
        <v xml:space="preserve">Do Nothing </v>
      </c>
      <c r="E18" s="9" t="str">
        <f>E$2</f>
        <v xml:space="preserve">Repair/Rehabilitation </v>
      </c>
      <c r="F18" s="9" t="str">
        <f>F$2</f>
        <v xml:space="preserve">Replacement </v>
      </c>
      <c r="G18" s="9" t="str">
        <f>G$2</f>
        <v>Abandonment</v>
      </c>
      <c r="K18" s="4"/>
      <c r="M18" s="9" t="str">
        <f t="shared" ref="M18:V18" ca="1" si="8">OFFSET(M18,0,-$M$1,1,1)</f>
        <v>CRITERIA FOR EVALUATING ALTERNATIVES</v>
      </c>
      <c r="N18" s="9" t="str">
        <f t="shared" ca="1" si="8"/>
        <v xml:space="preserve">Do Nothing </v>
      </c>
      <c r="O18" s="9" t="str">
        <f t="shared" ca="1" si="8"/>
        <v xml:space="preserve">Repair/Rehabilitation </v>
      </c>
      <c r="P18" s="9" t="str">
        <f t="shared" ca="1" si="8"/>
        <v xml:space="preserve">Replacement </v>
      </c>
      <c r="Q18" s="9" t="str">
        <f t="shared" ca="1" si="8"/>
        <v>Abandonment</v>
      </c>
      <c r="R18" s="9">
        <f t="shared" ca="1" si="8"/>
        <v>0</v>
      </c>
      <c r="S18" s="9">
        <f t="shared" ca="1" si="8"/>
        <v>0</v>
      </c>
      <c r="T18" s="9">
        <f t="shared" ca="1" si="8"/>
        <v>0</v>
      </c>
      <c r="U18" s="9">
        <f t="shared" ca="1" si="8"/>
        <v>0</v>
      </c>
      <c r="V18" s="9">
        <f t="shared" ca="1" si="8"/>
        <v>0</v>
      </c>
      <c r="W18" s="9"/>
    </row>
    <row r="19" spans="2:23" x14ac:dyDescent="0.25">
      <c r="B19" s="11" t="s">
        <v>45</v>
      </c>
      <c r="C19" s="10" t="s">
        <v>138</v>
      </c>
      <c r="D19" s="12"/>
      <c r="E19" s="12"/>
      <c r="F19" s="12"/>
      <c r="G19" s="13"/>
      <c r="K19" s="4"/>
      <c r="M19" s="10" t="str">
        <f ca="1">OFFSET(M19,0,-$M$1,1,1)</f>
        <v>SOCIO-CULTURAL ENVIRONMENT</v>
      </c>
      <c r="N19" s="12">
        <f t="shared" ref="N19:V20" ca="1" si="9">OFFSET(N19,0,-$M$1,1,1)</f>
        <v>0</v>
      </c>
      <c r="O19" s="12">
        <f t="shared" ca="1" si="9"/>
        <v>0</v>
      </c>
      <c r="P19" s="12">
        <f t="shared" ca="1" si="9"/>
        <v>0</v>
      </c>
      <c r="Q19" s="12">
        <f t="shared" ca="1" si="9"/>
        <v>0</v>
      </c>
      <c r="R19" s="13">
        <f t="shared" ca="1" si="9"/>
        <v>0</v>
      </c>
      <c r="S19" s="12">
        <f t="shared" ca="1" si="9"/>
        <v>0</v>
      </c>
      <c r="T19" s="12">
        <f t="shared" ca="1" si="9"/>
        <v>0</v>
      </c>
      <c r="U19" s="12">
        <f t="shared" ca="1" si="9"/>
        <v>0</v>
      </c>
      <c r="V19" s="12">
        <f t="shared" ca="1" si="9"/>
        <v>0</v>
      </c>
      <c r="W19" s="13"/>
    </row>
    <row r="20" spans="2:23" ht="18" x14ac:dyDescent="0.25">
      <c r="B20" s="6">
        <f ca="1">(INDIRECT("B"&amp;ROW()-2)+1)</f>
        <v>1</v>
      </c>
      <c r="C20" s="20" t="s">
        <v>124</v>
      </c>
      <c r="D20" s="222"/>
      <c r="E20" s="222"/>
      <c r="F20" s="222"/>
      <c r="G20" s="222"/>
      <c r="K20" s="4"/>
      <c r="M20" s="20" t="str">
        <f t="shared" ref="M20:M32" ca="1" si="10">OFFSET(M20,0,-$M$1,1,1)</f>
        <v>Construction</v>
      </c>
      <c r="N20" s="222">
        <f t="shared" ca="1" si="9"/>
        <v>0</v>
      </c>
      <c r="O20" s="222">
        <f t="shared" ca="1" si="9"/>
        <v>0</v>
      </c>
      <c r="P20" s="222">
        <f t="shared" ca="1" si="9"/>
        <v>0</v>
      </c>
      <c r="Q20" s="222">
        <f t="shared" ca="1" si="9"/>
        <v>0</v>
      </c>
      <c r="R20" s="222">
        <f t="shared" ca="1" si="9"/>
        <v>0</v>
      </c>
      <c r="S20" s="222">
        <f t="shared" ca="1" si="9"/>
        <v>0</v>
      </c>
      <c r="T20" s="222">
        <f t="shared" ca="1" si="9"/>
        <v>0</v>
      </c>
      <c r="U20" s="222">
        <f t="shared" ca="1" si="9"/>
        <v>0</v>
      </c>
      <c r="V20" s="222">
        <f t="shared" ca="1" si="9"/>
        <v>0</v>
      </c>
      <c r="W20" s="222"/>
    </row>
    <row r="21" spans="2:23" ht="46.5" x14ac:dyDescent="0.25">
      <c r="B21" s="7"/>
      <c r="C21" s="21" t="s">
        <v>27</v>
      </c>
      <c r="D21" s="8" t="s">
        <v>116</v>
      </c>
      <c r="E21" s="8" t="s">
        <v>117</v>
      </c>
      <c r="F21" s="8" t="s">
        <v>122</v>
      </c>
      <c r="G21" s="8" t="s">
        <v>122</v>
      </c>
      <c r="K21" s="4"/>
      <c r="M21" s="21" t="str">
        <f t="shared" ca="1" si="10"/>
        <v>Rating</v>
      </c>
      <c r="N21" s="8" t="e">
        <f ca="1">VLOOKUP(OFFSET(N21,0,-$M$1,1,1),Reference!#REF!,2,0)</f>
        <v>#REF!</v>
      </c>
      <c r="O21" s="8" t="e">
        <f ca="1">VLOOKUP(OFFSET(O21,0,-$M$1,1,1),Reference!#REF!,2,0)</f>
        <v>#REF!</v>
      </c>
      <c r="P21" s="8" t="e">
        <f ca="1">VLOOKUP(OFFSET(P21,0,-$M$1,1,1),Reference!#REF!,2,0)</f>
        <v>#REF!</v>
      </c>
      <c r="Q21" s="8" t="e">
        <f ca="1">VLOOKUP(OFFSET(Q21,0,-$M$1,1,1),Reference!#REF!,2,0)</f>
        <v>#REF!</v>
      </c>
      <c r="R21" s="8" t="e">
        <f ca="1">VLOOKUP(OFFSET(R21,0,-$M$1,1,1),Reference!#REF!,2,0)</f>
        <v>#REF!</v>
      </c>
      <c r="S21" s="8" t="e">
        <f ca="1">VLOOKUP(OFFSET(S21,0,-$M$1,1,1),Reference!#REF!,2,0)</f>
        <v>#REF!</v>
      </c>
      <c r="T21" s="8" t="e">
        <f ca="1">VLOOKUP(OFFSET(T21,0,-$M$1,1,1),Reference!#REF!,2,0)</f>
        <v>#REF!</v>
      </c>
      <c r="U21" s="8" t="e">
        <f ca="1">VLOOKUP(OFFSET(U21,0,-$M$1,1,1),Reference!#REF!,2,0)</f>
        <v>#REF!</v>
      </c>
      <c r="V21" s="8" t="e">
        <f ca="1">VLOOKUP(OFFSET(V21,0,-$M$1,1,1),Reference!#REF!,2,0)</f>
        <v>#REF!</v>
      </c>
      <c r="W21" s="8"/>
    </row>
    <row r="22" spans="2:23" ht="18" x14ac:dyDescent="0.25">
      <c r="B22" s="6">
        <f ca="1">(INDIRECT("B"&amp;ROW()-2)+1)</f>
        <v>2</v>
      </c>
      <c r="C22" s="20"/>
      <c r="D22" s="222"/>
      <c r="E22" s="222"/>
      <c r="F22" s="222"/>
      <c r="G22" s="222"/>
      <c r="K22" s="4"/>
      <c r="M22" s="20">
        <f t="shared" ca="1" si="10"/>
        <v>0</v>
      </c>
      <c r="N22" s="222">
        <f t="shared" ref="N22:V22" ca="1" si="11">OFFSET(N22,0,-$M$1,1,1)</f>
        <v>0</v>
      </c>
      <c r="O22" s="222">
        <f t="shared" ca="1" si="11"/>
        <v>0</v>
      </c>
      <c r="P22" s="222">
        <f t="shared" ca="1" si="11"/>
        <v>0</v>
      </c>
      <c r="Q22" s="222">
        <f t="shared" ca="1" si="11"/>
        <v>0</v>
      </c>
      <c r="R22" s="222">
        <f t="shared" ca="1" si="11"/>
        <v>0</v>
      </c>
      <c r="S22" s="222">
        <f t="shared" ca="1" si="11"/>
        <v>0</v>
      </c>
      <c r="T22" s="222">
        <f t="shared" ca="1" si="11"/>
        <v>0</v>
      </c>
      <c r="U22" s="222">
        <f t="shared" ca="1" si="11"/>
        <v>0</v>
      </c>
      <c r="V22" s="222">
        <f t="shared" ca="1" si="11"/>
        <v>0</v>
      </c>
      <c r="W22" s="222"/>
    </row>
    <row r="23" spans="2:23" ht="46.5" x14ac:dyDescent="0.25">
      <c r="B23" s="7"/>
      <c r="C23" s="21" t="s">
        <v>27</v>
      </c>
      <c r="D23" s="8" t="s">
        <v>116</v>
      </c>
      <c r="E23" s="8" t="s">
        <v>117</v>
      </c>
      <c r="F23" s="8" t="s">
        <v>122</v>
      </c>
      <c r="G23" s="8" t="s">
        <v>122</v>
      </c>
      <c r="K23" s="4"/>
      <c r="M23" s="21" t="str">
        <f t="shared" ca="1" si="10"/>
        <v>Rating</v>
      </c>
      <c r="N23" s="8" t="e">
        <f ca="1">VLOOKUP(OFFSET(N23,0,-$M$1,1,1),Reference!#REF!,2,0)</f>
        <v>#REF!</v>
      </c>
      <c r="O23" s="8" t="e">
        <f ca="1">VLOOKUP(OFFSET(O23,0,-$M$1,1,1),Reference!#REF!,2,0)</f>
        <v>#REF!</v>
      </c>
      <c r="P23" s="8" t="e">
        <f ca="1">VLOOKUP(OFFSET(P23,0,-$M$1,1,1),Reference!#REF!,2,0)</f>
        <v>#REF!</v>
      </c>
      <c r="Q23" s="8" t="e">
        <f ca="1">VLOOKUP(OFFSET(Q23,0,-$M$1,1,1),Reference!#REF!,2,0)</f>
        <v>#REF!</v>
      </c>
      <c r="R23" s="8" t="e">
        <f ca="1">VLOOKUP(OFFSET(R23,0,-$M$1,1,1),Reference!#REF!,2,0)</f>
        <v>#REF!</v>
      </c>
      <c r="S23" s="8" t="e">
        <f ca="1">VLOOKUP(OFFSET(S23,0,-$M$1,1,1),Reference!#REF!,2,0)</f>
        <v>#REF!</v>
      </c>
      <c r="T23" s="8" t="e">
        <f ca="1">VLOOKUP(OFFSET(T23,0,-$M$1,1,1),Reference!#REF!,2,0)</f>
        <v>#REF!</v>
      </c>
      <c r="U23" s="8" t="e">
        <f ca="1">VLOOKUP(OFFSET(U23,0,-$M$1,1,1),Reference!#REF!,2,0)</f>
        <v>#REF!</v>
      </c>
      <c r="V23" s="8" t="e">
        <f ca="1">VLOOKUP(OFFSET(V23,0,-$M$1,1,1),Reference!#REF!,2,0)</f>
        <v>#REF!</v>
      </c>
      <c r="W23" s="8"/>
    </row>
    <row r="24" spans="2:23" ht="18" x14ac:dyDescent="0.25">
      <c r="B24" s="6">
        <f ca="1">(INDIRECT("B"&amp;ROW()-2)+1)</f>
        <v>3</v>
      </c>
      <c r="C24" s="20"/>
      <c r="D24" s="222"/>
      <c r="E24" s="222"/>
      <c r="F24" s="222"/>
      <c r="G24" s="222"/>
      <c r="K24" s="4"/>
      <c r="M24" s="20">
        <f t="shared" ca="1" si="10"/>
        <v>0</v>
      </c>
      <c r="N24" s="222">
        <f t="shared" ref="N24:V24" ca="1" si="12">OFFSET(N24,0,-$M$1,1,1)</f>
        <v>0</v>
      </c>
      <c r="O24" s="222">
        <f t="shared" ca="1" si="12"/>
        <v>0</v>
      </c>
      <c r="P24" s="222">
        <f t="shared" ca="1" si="12"/>
        <v>0</v>
      </c>
      <c r="Q24" s="222">
        <f t="shared" ca="1" si="12"/>
        <v>0</v>
      </c>
      <c r="R24" s="222">
        <f t="shared" ca="1" si="12"/>
        <v>0</v>
      </c>
      <c r="S24" s="222">
        <f t="shared" ca="1" si="12"/>
        <v>0</v>
      </c>
      <c r="T24" s="222">
        <f t="shared" ca="1" si="12"/>
        <v>0</v>
      </c>
      <c r="U24" s="222">
        <f t="shared" ca="1" si="12"/>
        <v>0</v>
      </c>
      <c r="V24" s="222">
        <f t="shared" ca="1" si="12"/>
        <v>0</v>
      </c>
      <c r="W24" s="222"/>
    </row>
    <row r="25" spans="2:23" ht="46.5" x14ac:dyDescent="0.25">
      <c r="B25" s="7"/>
      <c r="C25" s="21" t="s">
        <v>27</v>
      </c>
      <c r="D25" s="8" t="s">
        <v>116</v>
      </c>
      <c r="E25" s="8" t="s">
        <v>117</v>
      </c>
      <c r="F25" s="8" t="s">
        <v>122</v>
      </c>
      <c r="G25" s="8" t="s">
        <v>122</v>
      </c>
      <c r="K25" s="4"/>
      <c r="M25" s="21" t="str">
        <f t="shared" ca="1" si="10"/>
        <v>Rating</v>
      </c>
      <c r="N25" s="8" t="e">
        <f ca="1">VLOOKUP(OFFSET(N25,0,-$M$1,1,1),Reference!#REF!,2,0)</f>
        <v>#REF!</v>
      </c>
      <c r="O25" s="8" t="e">
        <f ca="1">VLOOKUP(OFFSET(O25,0,-$M$1,1,1),Reference!#REF!,2,0)</f>
        <v>#REF!</v>
      </c>
      <c r="P25" s="8" t="e">
        <f ca="1">VLOOKUP(OFFSET(P25,0,-$M$1,1,1),Reference!#REF!,2,0)</f>
        <v>#REF!</v>
      </c>
      <c r="Q25" s="8" t="e">
        <f ca="1">VLOOKUP(OFFSET(Q25,0,-$M$1,1,1),Reference!#REF!,2,0)</f>
        <v>#REF!</v>
      </c>
      <c r="R25" s="8" t="e">
        <f ca="1">VLOOKUP(OFFSET(R25,0,-$M$1,1,1),Reference!#REF!,2,0)</f>
        <v>#REF!</v>
      </c>
      <c r="S25" s="8" t="e">
        <f ca="1">VLOOKUP(OFFSET(S25,0,-$M$1,1,1),Reference!#REF!,2,0)</f>
        <v>#REF!</v>
      </c>
      <c r="T25" s="8" t="e">
        <f ca="1">VLOOKUP(OFFSET(T25,0,-$M$1,1,1),Reference!#REF!,2,0)</f>
        <v>#REF!</v>
      </c>
      <c r="U25" s="8" t="e">
        <f ca="1">VLOOKUP(OFFSET(U25,0,-$M$1,1,1),Reference!#REF!,2,0)</f>
        <v>#REF!</v>
      </c>
      <c r="V25" s="8" t="e">
        <f ca="1">VLOOKUP(OFFSET(V25,0,-$M$1,1,1),Reference!#REF!,2,0)</f>
        <v>#REF!</v>
      </c>
      <c r="W25" s="8"/>
    </row>
    <row r="26" spans="2:23" ht="18" x14ac:dyDescent="0.25">
      <c r="B26" s="6">
        <f ca="1">(INDIRECT("B"&amp;ROW()-2)+1)</f>
        <v>4</v>
      </c>
      <c r="C26" s="20"/>
      <c r="D26" s="222"/>
      <c r="E26" s="222"/>
      <c r="F26" s="222"/>
      <c r="G26" s="222"/>
      <c r="K26" s="4"/>
      <c r="M26" s="20">
        <f t="shared" ca="1" si="10"/>
        <v>0</v>
      </c>
      <c r="N26" s="222">
        <f t="shared" ref="N26:V26" ca="1" si="13">OFFSET(N26,0,-$M$1,1,1)</f>
        <v>0</v>
      </c>
      <c r="O26" s="222">
        <f t="shared" ca="1" si="13"/>
        <v>0</v>
      </c>
      <c r="P26" s="222">
        <f t="shared" ca="1" si="13"/>
        <v>0</v>
      </c>
      <c r="Q26" s="222">
        <f t="shared" ca="1" si="13"/>
        <v>0</v>
      </c>
      <c r="R26" s="222">
        <f t="shared" ca="1" si="13"/>
        <v>0</v>
      </c>
      <c r="S26" s="222">
        <f t="shared" ca="1" si="13"/>
        <v>0</v>
      </c>
      <c r="T26" s="222">
        <f t="shared" ca="1" si="13"/>
        <v>0</v>
      </c>
      <c r="U26" s="222">
        <f t="shared" ca="1" si="13"/>
        <v>0</v>
      </c>
      <c r="V26" s="222">
        <f t="shared" ca="1" si="13"/>
        <v>0</v>
      </c>
      <c r="W26" s="222"/>
    </row>
    <row r="27" spans="2:23" ht="46.5" x14ac:dyDescent="0.25">
      <c r="B27" s="7"/>
      <c r="C27" s="21" t="s">
        <v>27</v>
      </c>
      <c r="D27" s="8" t="s">
        <v>116</v>
      </c>
      <c r="E27" s="8" t="s">
        <v>117</v>
      </c>
      <c r="F27" s="8" t="s">
        <v>122</v>
      </c>
      <c r="G27" s="8" t="s">
        <v>122</v>
      </c>
      <c r="K27" s="4"/>
      <c r="M27" s="21" t="str">
        <f t="shared" ca="1" si="10"/>
        <v>Rating</v>
      </c>
      <c r="N27" s="8" t="e">
        <f ca="1">VLOOKUP(OFFSET(N27,0,-$M$1,1,1),Reference!#REF!,2,0)</f>
        <v>#REF!</v>
      </c>
      <c r="O27" s="8" t="e">
        <f ca="1">VLOOKUP(OFFSET(O27,0,-$M$1,1,1),Reference!#REF!,2,0)</f>
        <v>#REF!</v>
      </c>
      <c r="P27" s="8" t="e">
        <f ca="1">VLOOKUP(OFFSET(P27,0,-$M$1,1,1),Reference!#REF!,2,0)</f>
        <v>#REF!</v>
      </c>
      <c r="Q27" s="8" t="e">
        <f ca="1">VLOOKUP(OFFSET(Q27,0,-$M$1,1,1),Reference!#REF!,2,0)</f>
        <v>#REF!</v>
      </c>
      <c r="R27" s="8" t="e">
        <f ca="1">VLOOKUP(OFFSET(R27,0,-$M$1,1,1),Reference!#REF!,2,0)</f>
        <v>#REF!</v>
      </c>
      <c r="S27" s="8" t="e">
        <f ca="1">VLOOKUP(OFFSET(S27,0,-$M$1,1,1),Reference!#REF!,2,0)</f>
        <v>#REF!</v>
      </c>
      <c r="T27" s="8" t="e">
        <f ca="1">VLOOKUP(OFFSET(T27,0,-$M$1,1,1),Reference!#REF!,2,0)</f>
        <v>#REF!</v>
      </c>
      <c r="U27" s="8" t="e">
        <f ca="1">VLOOKUP(OFFSET(U27,0,-$M$1,1,1),Reference!#REF!,2,0)</f>
        <v>#REF!</v>
      </c>
      <c r="V27" s="8" t="e">
        <f ca="1">VLOOKUP(OFFSET(V27,0,-$M$1,1,1),Reference!#REF!,2,0)</f>
        <v>#REF!</v>
      </c>
      <c r="W27" s="8"/>
    </row>
    <row r="28" spans="2:23" ht="18" x14ac:dyDescent="0.25">
      <c r="B28" s="6">
        <f ca="1">(INDIRECT("B"&amp;ROW()-2)+1)</f>
        <v>5</v>
      </c>
      <c r="C28" s="20"/>
      <c r="D28" s="222"/>
      <c r="E28" s="222"/>
      <c r="F28" s="222"/>
      <c r="G28" s="222"/>
      <c r="K28" s="4"/>
      <c r="M28" s="20">
        <f t="shared" ca="1" si="10"/>
        <v>0</v>
      </c>
      <c r="N28" s="222">
        <f t="shared" ref="N28:V28" ca="1" si="14">OFFSET(N28,0,-$M$1,1,1)</f>
        <v>0</v>
      </c>
      <c r="O28" s="222">
        <f t="shared" ca="1" si="14"/>
        <v>0</v>
      </c>
      <c r="P28" s="222">
        <f t="shared" ca="1" si="14"/>
        <v>0</v>
      </c>
      <c r="Q28" s="222">
        <f t="shared" ca="1" si="14"/>
        <v>0</v>
      </c>
      <c r="R28" s="222">
        <f t="shared" ca="1" si="14"/>
        <v>0</v>
      </c>
      <c r="S28" s="222">
        <f t="shared" ca="1" si="14"/>
        <v>0</v>
      </c>
      <c r="T28" s="222">
        <f t="shared" ca="1" si="14"/>
        <v>0</v>
      </c>
      <c r="U28" s="222">
        <f t="shared" ca="1" si="14"/>
        <v>0</v>
      </c>
      <c r="V28" s="222">
        <f t="shared" ca="1" si="14"/>
        <v>0</v>
      </c>
      <c r="W28" s="222"/>
    </row>
    <row r="29" spans="2:23" ht="46.5" x14ac:dyDescent="0.25">
      <c r="B29" s="7"/>
      <c r="C29" s="21" t="s">
        <v>27</v>
      </c>
      <c r="D29" s="8" t="s">
        <v>116</v>
      </c>
      <c r="E29" s="8" t="s">
        <v>117</v>
      </c>
      <c r="F29" s="8" t="s">
        <v>122</v>
      </c>
      <c r="G29" s="8" t="s">
        <v>122</v>
      </c>
      <c r="K29" s="4"/>
      <c r="M29" s="21" t="str">
        <f t="shared" ca="1" si="10"/>
        <v>Rating</v>
      </c>
      <c r="N29" s="8" t="e">
        <f ca="1">VLOOKUP(OFFSET(N29,0,-$M$1,1,1),Reference!#REF!,2,0)</f>
        <v>#REF!</v>
      </c>
      <c r="O29" s="8" t="e">
        <f ca="1">VLOOKUP(OFFSET(O29,0,-$M$1,1,1),Reference!#REF!,2,0)</f>
        <v>#REF!</v>
      </c>
      <c r="P29" s="8" t="e">
        <f ca="1">VLOOKUP(OFFSET(P29,0,-$M$1,1,1),Reference!#REF!,2,0)</f>
        <v>#REF!</v>
      </c>
      <c r="Q29" s="8" t="e">
        <f ca="1">VLOOKUP(OFFSET(Q29,0,-$M$1,1,1),Reference!#REF!,2,0)</f>
        <v>#REF!</v>
      </c>
      <c r="R29" s="8" t="e">
        <f ca="1">VLOOKUP(OFFSET(R29,0,-$M$1,1,1),Reference!#REF!,2,0)</f>
        <v>#REF!</v>
      </c>
      <c r="S29" s="8" t="e">
        <f ca="1">VLOOKUP(OFFSET(S29,0,-$M$1,1,1),Reference!#REF!,2,0)</f>
        <v>#REF!</v>
      </c>
      <c r="T29" s="8" t="e">
        <f ca="1">VLOOKUP(OFFSET(T29,0,-$M$1,1,1),Reference!#REF!,2,0)</f>
        <v>#REF!</v>
      </c>
      <c r="U29" s="8" t="e">
        <f ca="1">VLOOKUP(OFFSET(U29,0,-$M$1,1,1),Reference!#REF!,2,0)</f>
        <v>#REF!</v>
      </c>
      <c r="V29" s="8" t="e">
        <f ca="1">VLOOKUP(OFFSET(V29,0,-$M$1,1,1),Reference!#REF!,2,0)</f>
        <v>#REF!</v>
      </c>
      <c r="W29" s="8"/>
    </row>
    <row r="30" spans="2:23" ht="18" x14ac:dyDescent="0.25">
      <c r="B30" s="6">
        <f ca="1">(INDIRECT("B"&amp;ROW()-2)+1)</f>
        <v>6</v>
      </c>
      <c r="C30" s="20"/>
      <c r="D30" s="222"/>
      <c r="E30" s="222"/>
      <c r="F30" s="222"/>
      <c r="G30" s="222"/>
      <c r="K30" s="4"/>
      <c r="M30" s="20">
        <f t="shared" ca="1" si="10"/>
        <v>0</v>
      </c>
      <c r="N30" s="222">
        <f t="shared" ref="N30:V30" ca="1" si="15">OFFSET(N30,0,-$M$1,1,1)</f>
        <v>0</v>
      </c>
      <c r="O30" s="222">
        <f t="shared" ca="1" si="15"/>
        <v>0</v>
      </c>
      <c r="P30" s="222">
        <f t="shared" ca="1" si="15"/>
        <v>0</v>
      </c>
      <c r="Q30" s="222">
        <f t="shared" ca="1" si="15"/>
        <v>0</v>
      </c>
      <c r="R30" s="222">
        <f t="shared" ca="1" si="15"/>
        <v>0</v>
      </c>
      <c r="S30" s="222">
        <f t="shared" ca="1" si="15"/>
        <v>0</v>
      </c>
      <c r="T30" s="222">
        <f t="shared" ca="1" si="15"/>
        <v>0</v>
      </c>
      <c r="U30" s="222">
        <f t="shared" ca="1" si="15"/>
        <v>0</v>
      </c>
      <c r="V30" s="222">
        <f t="shared" ca="1" si="15"/>
        <v>0</v>
      </c>
      <c r="W30" s="222"/>
    </row>
    <row r="31" spans="2:23" ht="47.25" thickBot="1" x14ac:dyDescent="0.3">
      <c r="B31" s="7"/>
      <c r="C31" s="21" t="s">
        <v>27</v>
      </c>
      <c r="D31" s="8" t="s">
        <v>116</v>
      </c>
      <c r="E31" s="8" t="s">
        <v>117</v>
      </c>
      <c r="F31" s="8" t="s">
        <v>122</v>
      </c>
      <c r="G31" s="8" t="s">
        <v>122</v>
      </c>
      <c r="K31" s="4"/>
      <c r="M31" s="21" t="str">
        <f t="shared" ca="1" si="10"/>
        <v>Rating</v>
      </c>
      <c r="N31" s="8" t="e">
        <f ca="1">VLOOKUP(OFFSET(N31,0,-$M$1,1,1),Reference!#REF!,2,0)</f>
        <v>#REF!</v>
      </c>
      <c r="O31" s="8" t="e">
        <f ca="1">VLOOKUP(OFFSET(O31,0,-$M$1,1,1),Reference!#REF!,2,0)</f>
        <v>#REF!</v>
      </c>
      <c r="P31" s="8" t="e">
        <f ca="1">VLOOKUP(OFFSET(P31,0,-$M$1,1,1),Reference!#REF!,2,0)</f>
        <v>#REF!</v>
      </c>
      <c r="Q31" s="8" t="e">
        <f ca="1">VLOOKUP(OFFSET(Q31,0,-$M$1,1,1),Reference!#REF!,2,0)</f>
        <v>#REF!</v>
      </c>
      <c r="R31" s="8" t="e">
        <f ca="1">VLOOKUP(OFFSET(R31,0,-$M$1,1,1),Reference!#REF!,2,0)</f>
        <v>#REF!</v>
      </c>
      <c r="S31" s="8" t="e">
        <f ca="1">VLOOKUP(OFFSET(S31,0,-$M$1,1,1),Reference!#REF!,2,0)</f>
        <v>#REF!</v>
      </c>
      <c r="T31" s="8" t="e">
        <f ca="1">VLOOKUP(OFFSET(T31,0,-$M$1,1,1),Reference!#REF!,2,0)</f>
        <v>#REF!</v>
      </c>
      <c r="U31" s="8" t="e">
        <f ca="1">VLOOKUP(OFFSET(U31,0,-$M$1,1,1),Reference!#REF!,2,0)</f>
        <v>#REF!</v>
      </c>
      <c r="V31" s="8" t="e">
        <f ca="1">VLOOKUP(OFFSET(V31,0,-$M$1,1,1),Reference!#REF!,2,0)</f>
        <v>#REF!</v>
      </c>
      <c r="W31" s="8"/>
    </row>
    <row r="32" spans="2:23" s="5" customFormat="1" ht="53.25" thickTop="1" x14ac:dyDescent="0.4">
      <c r="B32" s="55">
        <f ca="1">(INDIRECT("B"&amp;ROW()-2))</f>
        <v>6</v>
      </c>
      <c r="C32" s="56" t="str">
        <f>"SUMMARY "&amp;C19</f>
        <v>SUMMARY SOCIO-CULTURAL ENVIRONMENT</v>
      </c>
      <c r="D32" s="57" t="e">
        <f ca="1">VLOOKUP($L$1+1-IF(OFFSET(D32,0,$M$1)=MIN(OFFSET($M32,0,1,1,$L$1)),$L$1,RANK(OFFSET(D32,0,$M$1),OFFSET($M32,0,1,1,$L$1))),Reference!#REF!,2)</f>
        <v>#REF!</v>
      </c>
      <c r="E32" s="57" t="e">
        <f ca="1">VLOOKUP($L$1+1-IF(OFFSET(E32,0,$M$1)=MIN(OFFSET($M32,0,1,1,$L$1)),$L$1,RANK(OFFSET(E32,0,$M$1),OFFSET($M32,0,1,1,$L$1))),Reference!#REF!,2)</f>
        <v>#REF!</v>
      </c>
      <c r="F32" s="57" t="e">
        <f ca="1">VLOOKUP($L$1+1-IF(OFFSET(F32,0,$M$1)=MIN(OFFSET($M32,0,1,1,$L$1)),$L$1,RANK(OFFSET(F32,0,$M$1),OFFSET($M32,0,1,1,$L$1))),Reference!#REF!,2)</f>
        <v>#REF!</v>
      </c>
      <c r="G32" s="57" t="e">
        <f ca="1">VLOOKUP($L$1+1-IF(OFFSET(G32,0,$M$1)=MIN(OFFSET($M32,0,1,1,$L$1)),$L$1,RANK(OFFSET(G32,0,$M$1),OFFSET($M32,0,1,1,$L$1))),Reference!#REF!,2)</f>
        <v>#REF!</v>
      </c>
      <c r="H32"/>
      <c r="K32" s="15"/>
      <c r="M32" s="14" t="str">
        <f t="shared" ca="1" si="10"/>
        <v>SUMMARY SOCIO-CULTURAL ENVIRONMENT</v>
      </c>
      <c r="N32" s="11" t="e">
        <f ca="1">SUM(OFFSET(N19,0,0,ROW(N32)-ROW(N19),1))</f>
        <v>#REF!</v>
      </c>
      <c r="O32" s="11" t="e">
        <f t="shared" ref="O32:W32" ca="1" si="16">SUM(OFFSET(O19,0,0,ROW(O32)-ROW(O19),1))</f>
        <v>#REF!</v>
      </c>
      <c r="P32" s="11" t="e">
        <f t="shared" ca="1" si="16"/>
        <v>#REF!</v>
      </c>
      <c r="Q32" s="11" t="e">
        <f t="shared" ca="1" si="16"/>
        <v>#REF!</v>
      </c>
      <c r="R32" s="11" t="e">
        <f t="shared" ca="1" si="16"/>
        <v>#REF!</v>
      </c>
      <c r="S32" s="11" t="e">
        <f t="shared" ca="1" si="16"/>
        <v>#REF!</v>
      </c>
      <c r="T32" s="11" t="e">
        <f t="shared" ca="1" si="16"/>
        <v>#REF!</v>
      </c>
      <c r="U32" s="11" t="e">
        <f t="shared" ca="1" si="16"/>
        <v>#REF!</v>
      </c>
      <c r="V32" s="11" t="e">
        <f t="shared" ca="1" si="16"/>
        <v>#REF!</v>
      </c>
      <c r="W32" s="11">
        <f t="shared" ca="1" si="16"/>
        <v>0</v>
      </c>
    </row>
    <row r="33" spans="2:23" x14ac:dyDescent="0.3">
      <c r="K33" s="4"/>
      <c r="M33" s="5"/>
    </row>
    <row r="34" spans="2:23" x14ac:dyDescent="0.3">
      <c r="B34" s="5"/>
      <c r="C34" s="9" t="s">
        <v>109</v>
      </c>
      <c r="D34" s="9" t="str">
        <f>D$2</f>
        <v xml:space="preserve">Do Nothing </v>
      </c>
      <c r="E34" s="9" t="str">
        <f>E$2</f>
        <v xml:space="preserve">Repair/Rehabilitation </v>
      </c>
      <c r="F34" s="9" t="str">
        <f>F$2</f>
        <v xml:space="preserve">Replacement </v>
      </c>
      <c r="G34" s="9" t="str">
        <f>G$2</f>
        <v>Abandonment</v>
      </c>
      <c r="K34" s="4"/>
      <c r="M34" s="9" t="str">
        <f t="shared" ref="M34:V34" ca="1" si="17">OFFSET(M34,0,-$M$1,1,1)</f>
        <v>CRITERIA FOR EVALUATING ALTERNATIVES</v>
      </c>
      <c r="N34" s="9" t="str">
        <f t="shared" ca="1" si="17"/>
        <v xml:space="preserve">Do Nothing </v>
      </c>
      <c r="O34" s="9" t="str">
        <f t="shared" ca="1" si="17"/>
        <v xml:space="preserve">Repair/Rehabilitation </v>
      </c>
      <c r="P34" s="9" t="str">
        <f t="shared" ca="1" si="17"/>
        <v xml:space="preserve">Replacement </v>
      </c>
      <c r="Q34" s="9" t="str">
        <f t="shared" ca="1" si="17"/>
        <v>Abandonment</v>
      </c>
      <c r="R34" s="9">
        <f t="shared" ca="1" si="17"/>
        <v>0</v>
      </c>
      <c r="S34" s="9">
        <f t="shared" ca="1" si="17"/>
        <v>0</v>
      </c>
      <c r="T34" s="9">
        <f t="shared" ca="1" si="17"/>
        <v>0</v>
      </c>
      <c r="U34" s="9">
        <f t="shared" ca="1" si="17"/>
        <v>0</v>
      </c>
      <c r="V34" s="9">
        <f t="shared" ca="1" si="17"/>
        <v>0</v>
      </c>
      <c r="W34" s="9"/>
    </row>
    <row r="35" spans="2:23" x14ac:dyDescent="0.25">
      <c r="B35" s="11" t="s">
        <v>53</v>
      </c>
      <c r="C35" s="10" t="s">
        <v>126</v>
      </c>
      <c r="D35" s="12"/>
      <c r="E35" s="12"/>
      <c r="F35" s="12"/>
      <c r="G35" s="13"/>
      <c r="K35" s="4"/>
      <c r="M35" s="10" t="str">
        <f t="shared" ref="M35:M48" ca="1" si="18">OFFSET(M35,0,-$M$1,1,1)</f>
        <v>FINANCIAL FACTORS</v>
      </c>
      <c r="N35" s="12">
        <f t="shared" ref="N35:V36" ca="1" si="19">OFFSET(N35,0,-$M$1,1,1)</f>
        <v>0</v>
      </c>
      <c r="O35" s="12">
        <f t="shared" ca="1" si="19"/>
        <v>0</v>
      </c>
      <c r="P35" s="12">
        <f t="shared" ca="1" si="19"/>
        <v>0</v>
      </c>
      <c r="Q35" s="12">
        <f t="shared" ca="1" si="19"/>
        <v>0</v>
      </c>
      <c r="R35" s="13">
        <f t="shared" ca="1" si="19"/>
        <v>0</v>
      </c>
      <c r="S35" s="12">
        <f t="shared" ca="1" si="19"/>
        <v>0</v>
      </c>
      <c r="T35" s="12">
        <f t="shared" ca="1" si="19"/>
        <v>0</v>
      </c>
      <c r="U35" s="12">
        <f t="shared" ca="1" si="19"/>
        <v>0</v>
      </c>
      <c r="V35" s="12">
        <f t="shared" ca="1" si="19"/>
        <v>0</v>
      </c>
      <c r="W35" s="13"/>
    </row>
    <row r="36" spans="2:23" ht="18" x14ac:dyDescent="0.25">
      <c r="B36" s="6">
        <f ca="1">(INDIRECT("B"&amp;ROW()-2)+1)</f>
        <v>1</v>
      </c>
      <c r="C36" s="20"/>
      <c r="D36" s="222"/>
      <c r="E36" s="222"/>
      <c r="F36" s="222"/>
      <c r="G36" s="222"/>
      <c r="K36" s="4"/>
      <c r="M36" s="20">
        <f t="shared" ca="1" si="18"/>
        <v>0</v>
      </c>
      <c r="N36" s="222">
        <f t="shared" ca="1" si="19"/>
        <v>0</v>
      </c>
      <c r="O36" s="222">
        <f t="shared" ca="1" si="19"/>
        <v>0</v>
      </c>
      <c r="P36" s="222">
        <f t="shared" ca="1" si="19"/>
        <v>0</v>
      </c>
      <c r="Q36" s="222">
        <f t="shared" ca="1" si="19"/>
        <v>0</v>
      </c>
      <c r="R36" s="222">
        <f t="shared" ca="1" si="19"/>
        <v>0</v>
      </c>
      <c r="S36" s="222">
        <f t="shared" ca="1" si="19"/>
        <v>0</v>
      </c>
      <c r="T36" s="222">
        <f t="shared" ca="1" si="19"/>
        <v>0</v>
      </c>
      <c r="U36" s="222">
        <f t="shared" ca="1" si="19"/>
        <v>0</v>
      </c>
      <c r="V36" s="222">
        <f t="shared" ca="1" si="19"/>
        <v>0</v>
      </c>
      <c r="W36" s="222"/>
    </row>
    <row r="37" spans="2:23" ht="46.5" x14ac:dyDescent="0.25">
      <c r="B37" s="7"/>
      <c r="C37" s="21" t="s">
        <v>27</v>
      </c>
      <c r="D37" s="8" t="s">
        <v>116</v>
      </c>
      <c r="E37" s="8" t="s">
        <v>117</v>
      </c>
      <c r="F37" s="8" t="s">
        <v>122</v>
      </c>
      <c r="G37" s="8" t="s">
        <v>122</v>
      </c>
      <c r="K37" s="4"/>
      <c r="M37" s="21" t="str">
        <f t="shared" ca="1" si="18"/>
        <v>Rating</v>
      </c>
      <c r="N37" s="8" t="e">
        <f ca="1">VLOOKUP(OFFSET(N37,0,-$M$1,1,1),Reference!#REF!,2,0)</f>
        <v>#REF!</v>
      </c>
      <c r="O37" s="8" t="e">
        <f ca="1">VLOOKUP(OFFSET(O37,0,-$M$1,1,1),Reference!#REF!,2,0)</f>
        <v>#REF!</v>
      </c>
      <c r="P37" s="8" t="e">
        <f ca="1">VLOOKUP(OFFSET(P37,0,-$M$1,1,1),Reference!#REF!,2,0)</f>
        <v>#REF!</v>
      </c>
      <c r="Q37" s="8" t="e">
        <f ca="1">VLOOKUP(OFFSET(Q37,0,-$M$1,1,1),Reference!#REF!,2,0)</f>
        <v>#REF!</v>
      </c>
      <c r="R37" s="8" t="e">
        <f ca="1">VLOOKUP(OFFSET(R37,0,-$M$1,1,1),Reference!#REF!,2,0)</f>
        <v>#REF!</v>
      </c>
      <c r="S37" s="8" t="e">
        <f ca="1">VLOOKUP(OFFSET(S37,0,-$M$1,1,1),Reference!#REF!,2,0)</f>
        <v>#REF!</v>
      </c>
      <c r="T37" s="8" t="e">
        <f ca="1">VLOOKUP(OFFSET(T37,0,-$M$1,1,1),Reference!#REF!,2,0)</f>
        <v>#REF!</v>
      </c>
      <c r="U37" s="8" t="e">
        <f ca="1">VLOOKUP(OFFSET(U37,0,-$M$1,1,1),Reference!#REF!,2,0)</f>
        <v>#REF!</v>
      </c>
      <c r="V37" s="8" t="e">
        <f ca="1">VLOOKUP(OFFSET(V37,0,-$M$1,1,1),Reference!#REF!,2,0)</f>
        <v>#REF!</v>
      </c>
      <c r="W37" s="8"/>
    </row>
    <row r="38" spans="2:23" ht="18" x14ac:dyDescent="0.25">
      <c r="B38" s="6">
        <f ca="1">(INDIRECT("B"&amp;ROW()-2)+1)</f>
        <v>2</v>
      </c>
      <c r="C38" s="20"/>
      <c r="D38" s="222"/>
      <c r="E38" s="222"/>
      <c r="F38" s="222"/>
      <c r="G38" s="222"/>
      <c r="K38" s="4"/>
      <c r="M38" s="20">
        <f t="shared" ca="1" si="18"/>
        <v>0</v>
      </c>
      <c r="N38" s="222">
        <f t="shared" ref="N38:V38" ca="1" si="20">OFFSET(N38,0,-$M$1,1,1)</f>
        <v>0</v>
      </c>
      <c r="O38" s="222">
        <f t="shared" ca="1" si="20"/>
        <v>0</v>
      </c>
      <c r="P38" s="222">
        <f t="shared" ca="1" si="20"/>
        <v>0</v>
      </c>
      <c r="Q38" s="222">
        <f t="shared" ca="1" si="20"/>
        <v>0</v>
      </c>
      <c r="R38" s="222">
        <f t="shared" ca="1" si="20"/>
        <v>0</v>
      </c>
      <c r="S38" s="222">
        <f t="shared" ca="1" si="20"/>
        <v>0</v>
      </c>
      <c r="T38" s="222">
        <f t="shared" ca="1" si="20"/>
        <v>0</v>
      </c>
      <c r="U38" s="222">
        <f t="shared" ca="1" si="20"/>
        <v>0</v>
      </c>
      <c r="V38" s="222">
        <f t="shared" ca="1" si="20"/>
        <v>0</v>
      </c>
      <c r="W38" s="222"/>
    </row>
    <row r="39" spans="2:23" ht="46.5" x14ac:dyDescent="0.25">
      <c r="B39" s="7"/>
      <c r="C39" s="21" t="s">
        <v>27</v>
      </c>
      <c r="D39" s="8" t="s">
        <v>116</v>
      </c>
      <c r="E39" s="8" t="s">
        <v>117</v>
      </c>
      <c r="F39" s="8" t="s">
        <v>122</v>
      </c>
      <c r="G39" s="8" t="s">
        <v>122</v>
      </c>
      <c r="K39" s="4"/>
      <c r="M39" s="21" t="str">
        <f t="shared" ca="1" si="18"/>
        <v>Rating</v>
      </c>
      <c r="N39" s="8" t="e">
        <f ca="1">VLOOKUP(OFFSET(N39,0,-$M$1,1,1),Reference!#REF!,2,0)</f>
        <v>#REF!</v>
      </c>
      <c r="O39" s="8" t="e">
        <f ca="1">VLOOKUP(OFFSET(O39,0,-$M$1,1,1),Reference!#REF!,2,0)</f>
        <v>#REF!</v>
      </c>
      <c r="P39" s="8" t="e">
        <f ca="1">VLOOKUP(OFFSET(P39,0,-$M$1,1,1),Reference!#REF!,2,0)</f>
        <v>#REF!</v>
      </c>
      <c r="Q39" s="8" t="e">
        <f ca="1">VLOOKUP(OFFSET(Q39,0,-$M$1,1,1),Reference!#REF!,2,0)</f>
        <v>#REF!</v>
      </c>
      <c r="R39" s="8" t="e">
        <f ca="1">VLOOKUP(OFFSET(R39,0,-$M$1,1,1),Reference!#REF!,2,0)</f>
        <v>#REF!</v>
      </c>
      <c r="S39" s="8" t="e">
        <f ca="1">VLOOKUP(OFFSET(S39,0,-$M$1,1,1),Reference!#REF!,2,0)</f>
        <v>#REF!</v>
      </c>
      <c r="T39" s="8" t="e">
        <f ca="1">VLOOKUP(OFFSET(T39,0,-$M$1,1,1),Reference!#REF!,2,0)</f>
        <v>#REF!</v>
      </c>
      <c r="U39" s="8" t="e">
        <f ca="1">VLOOKUP(OFFSET(U39,0,-$M$1,1,1),Reference!#REF!,2,0)</f>
        <v>#REF!</v>
      </c>
      <c r="V39" s="8" t="e">
        <f ca="1">VLOOKUP(OFFSET(V39,0,-$M$1,1,1),Reference!#REF!,2,0)</f>
        <v>#REF!</v>
      </c>
      <c r="W39" s="8"/>
    </row>
    <row r="40" spans="2:23" ht="18" x14ac:dyDescent="0.25">
      <c r="B40" s="6">
        <f ca="1">(INDIRECT("B"&amp;ROW()-2)+1)</f>
        <v>3</v>
      </c>
      <c r="C40" s="20"/>
      <c r="D40" s="222"/>
      <c r="E40" s="222"/>
      <c r="F40" s="222"/>
      <c r="G40" s="222"/>
      <c r="K40" s="4"/>
      <c r="M40" s="20">
        <f t="shared" ca="1" si="18"/>
        <v>0</v>
      </c>
      <c r="N40" s="222">
        <f t="shared" ref="N40:V40" ca="1" si="21">OFFSET(N40,0,-$M$1,1,1)</f>
        <v>0</v>
      </c>
      <c r="O40" s="222">
        <f t="shared" ca="1" si="21"/>
        <v>0</v>
      </c>
      <c r="P40" s="222">
        <f t="shared" ca="1" si="21"/>
        <v>0</v>
      </c>
      <c r="Q40" s="222">
        <f t="shared" ca="1" si="21"/>
        <v>0</v>
      </c>
      <c r="R40" s="222">
        <f t="shared" ca="1" si="21"/>
        <v>0</v>
      </c>
      <c r="S40" s="222">
        <f t="shared" ca="1" si="21"/>
        <v>0</v>
      </c>
      <c r="T40" s="222">
        <f t="shared" ca="1" si="21"/>
        <v>0</v>
      </c>
      <c r="U40" s="222">
        <f t="shared" ca="1" si="21"/>
        <v>0</v>
      </c>
      <c r="V40" s="222">
        <f t="shared" ca="1" si="21"/>
        <v>0</v>
      </c>
      <c r="W40" s="222"/>
    </row>
    <row r="41" spans="2:23" ht="46.5" x14ac:dyDescent="0.25">
      <c r="B41" s="7"/>
      <c r="C41" s="21" t="s">
        <v>27</v>
      </c>
      <c r="D41" s="8" t="s">
        <v>116</v>
      </c>
      <c r="E41" s="8" t="s">
        <v>117</v>
      </c>
      <c r="F41" s="8" t="s">
        <v>122</v>
      </c>
      <c r="G41" s="8" t="s">
        <v>122</v>
      </c>
      <c r="K41" s="4"/>
      <c r="M41" s="21" t="str">
        <f t="shared" ca="1" si="18"/>
        <v>Rating</v>
      </c>
      <c r="N41" s="8" t="e">
        <f ca="1">VLOOKUP(OFFSET(N41,0,-$M$1,1,1),Reference!#REF!,2,0)</f>
        <v>#REF!</v>
      </c>
      <c r="O41" s="8" t="e">
        <f ca="1">VLOOKUP(OFFSET(O41,0,-$M$1,1,1),Reference!#REF!,2,0)</f>
        <v>#REF!</v>
      </c>
      <c r="P41" s="8" t="e">
        <f ca="1">VLOOKUP(OFFSET(P41,0,-$M$1,1,1),Reference!#REF!,2,0)</f>
        <v>#REF!</v>
      </c>
      <c r="Q41" s="8" t="e">
        <f ca="1">VLOOKUP(OFFSET(Q41,0,-$M$1,1,1),Reference!#REF!,2,0)</f>
        <v>#REF!</v>
      </c>
      <c r="R41" s="8" t="e">
        <f ca="1">VLOOKUP(OFFSET(R41,0,-$M$1,1,1),Reference!#REF!,2,0)</f>
        <v>#REF!</v>
      </c>
      <c r="S41" s="8" t="e">
        <f ca="1">VLOOKUP(OFFSET(S41,0,-$M$1,1,1),Reference!#REF!,2,0)</f>
        <v>#REF!</v>
      </c>
      <c r="T41" s="8" t="e">
        <f ca="1">VLOOKUP(OFFSET(T41,0,-$M$1,1,1),Reference!#REF!,2,0)</f>
        <v>#REF!</v>
      </c>
      <c r="U41" s="8" t="e">
        <f ca="1">VLOOKUP(OFFSET(U41,0,-$M$1,1,1),Reference!#REF!,2,0)</f>
        <v>#REF!</v>
      </c>
      <c r="V41" s="8" t="e">
        <f ca="1">VLOOKUP(OFFSET(V41,0,-$M$1,1,1),Reference!#REF!,2,0)</f>
        <v>#REF!</v>
      </c>
      <c r="W41" s="8"/>
    </row>
    <row r="42" spans="2:23" ht="18" x14ac:dyDescent="0.25">
      <c r="B42" s="6">
        <f ca="1">(INDIRECT("B"&amp;ROW()-2)+1)</f>
        <v>4</v>
      </c>
      <c r="C42" s="20"/>
      <c r="D42" s="222"/>
      <c r="E42" s="222"/>
      <c r="F42" s="222"/>
      <c r="G42" s="222"/>
      <c r="K42" s="4"/>
      <c r="M42" s="20">
        <f t="shared" ca="1" si="18"/>
        <v>0</v>
      </c>
      <c r="N42" s="222">
        <f t="shared" ref="N42:V42" ca="1" si="22">OFFSET(N42,0,-$M$1,1,1)</f>
        <v>0</v>
      </c>
      <c r="O42" s="222">
        <f t="shared" ca="1" si="22"/>
        <v>0</v>
      </c>
      <c r="P42" s="222">
        <f t="shared" ca="1" si="22"/>
        <v>0</v>
      </c>
      <c r="Q42" s="222">
        <f t="shared" ca="1" si="22"/>
        <v>0</v>
      </c>
      <c r="R42" s="222">
        <f t="shared" ca="1" si="22"/>
        <v>0</v>
      </c>
      <c r="S42" s="222">
        <f t="shared" ca="1" si="22"/>
        <v>0</v>
      </c>
      <c r="T42" s="222">
        <f t="shared" ca="1" si="22"/>
        <v>0</v>
      </c>
      <c r="U42" s="222">
        <f t="shared" ca="1" si="22"/>
        <v>0</v>
      </c>
      <c r="V42" s="222">
        <f t="shared" ca="1" si="22"/>
        <v>0</v>
      </c>
      <c r="W42" s="222"/>
    </row>
    <row r="43" spans="2:23" ht="46.5" x14ac:dyDescent="0.25">
      <c r="B43" s="7"/>
      <c r="C43" s="21" t="s">
        <v>27</v>
      </c>
      <c r="D43" s="8" t="s">
        <v>116</v>
      </c>
      <c r="E43" s="8" t="s">
        <v>117</v>
      </c>
      <c r="F43" s="8" t="s">
        <v>122</v>
      </c>
      <c r="G43" s="8" t="s">
        <v>122</v>
      </c>
      <c r="K43" s="4"/>
      <c r="M43" s="21" t="str">
        <f t="shared" ca="1" si="18"/>
        <v>Rating</v>
      </c>
      <c r="N43" s="8" t="e">
        <f ca="1">VLOOKUP(OFFSET(N43,0,-$M$1,1,1),Reference!#REF!,2,0)</f>
        <v>#REF!</v>
      </c>
      <c r="O43" s="8" t="e">
        <f ca="1">VLOOKUP(OFFSET(O43,0,-$M$1,1,1),Reference!#REF!,2,0)</f>
        <v>#REF!</v>
      </c>
      <c r="P43" s="8" t="e">
        <f ca="1">VLOOKUP(OFFSET(P43,0,-$M$1,1,1),Reference!#REF!,2,0)</f>
        <v>#REF!</v>
      </c>
      <c r="Q43" s="8" t="e">
        <f ca="1">VLOOKUP(OFFSET(Q43,0,-$M$1,1,1),Reference!#REF!,2,0)</f>
        <v>#REF!</v>
      </c>
      <c r="R43" s="8" t="e">
        <f ca="1">VLOOKUP(OFFSET(R43,0,-$M$1,1,1),Reference!#REF!,2,0)</f>
        <v>#REF!</v>
      </c>
      <c r="S43" s="8" t="e">
        <f ca="1">VLOOKUP(OFFSET(S43,0,-$M$1,1,1),Reference!#REF!,2,0)</f>
        <v>#REF!</v>
      </c>
      <c r="T43" s="8" t="e">
        <f ca="1">VLOOKUP(OFFSET(T43,0,-$M$1,1,1),Reference!#REF!,2,0)</f>
        <v>#REF!</v>
      </c>
      <c r="U43" s="8" t="e">
        <f ca="1">VLOOKUP(OFFSET(U43,0,-$M$1,1,1),Reference!#REF!,2,0)</f>
        <v>#REF!</v>
      </c>
      <c r="V43" s="8" t="e">
        <f ca="1">VLOOKUP(OFFSET(V43,0,-$M$1,1,1),Reference!#REF!,2,0)</f>
        <v>#REF!</v>
      </c>
      <c r="W43" s="8"/>
    </row>
    <row r="44" spans="2:23" ht="18" x14ac:dyDescent="0.25">
      <c r="B44" s="6">
        <f ca="1">(INDIRECT("B"&amp;ROW()-2)+1)</f>
        <v>5</v>
      </c>
      <c r="C44" s="20"/>
      <c r="D44" s="222"/>
      <c r="E44" s="222"/>
      <c r="F44" s="222"/>
      <c r="G44" s="222"/>
      <c r="K44" s="4"/>
      <c r="M44" s="20">
        <f t="shared" ca="1" si="18"/>
        <v>0</v>
      </c>
      <c r="N44" s="222">
        <f t="shared" ref="N44:V44" ca="1" si="23">OFFSET(N44,0,-$M$1,1,1)</f>
        <v>0</v>
      </c>
      <c r="O44" s="222">
        <f t="shared" ca="1" si="23"/>
        <v>0</v>
      </c>
      <c r="P44" s="222">
        <f t="shared" ca="1" si="23"/>
        <v>0</v>
      </c>
      <c r="Q44" s="222">
        <f t="shared" ca="1" si="23"/>
        <v>0</v>
      </c>
      <c r="R44" s="222">
        <f t="shared" ca="1" si="23"/>
        <v>0</v>
      </c>
      <c r="S44" s="222">
        <f t="shared" ca="1" si="23"/>
        <v>0</v>
      </c>
      <c r="T44" s="222">
        <f t="shared" ca="1" si="23"/>
        <v>0</v>
      </c>
      <c r="U44" s="222">
        <f t="shared" ca="1" si="23"/>
        <v>0</v>
      </c>
      <c r="V44" s="222">
        <f t="shared" ca="1" si="23"/>
        <v>0</v>
      </c>
      <c r="W44" s="222"/>
    </row>
    <row r="45" spans="2:23" ht="46.5" x14ac:dyDescent="0.25">
      <c r="B45" s="7"/>
      <c r="C45" s="21" t="s">
        <v>27</v>
      </c>
      <c r="D45" s="8" t="s">
        <v>116</v>
      </c>
      <c r="E45" s="8" t="s">
        <v>117</v>
      </c>
      <c r="F45" s="8" t="s">
        <v>122</v>
      </c>
      <c r="G45" s="8" t="s">
        <v>122</v>
      </c>
      <c r="K45" s="4"/>
      <c r="M45" s="21" t="str">
        <f t="shared" ca="1" si="18"/>
        <v>Rating</v>
      </c>
      <c r="N45" s="8" t="e">
        <f ca="1">VLOOKUP(OFFSET(N45,0,-$M$1,1,1),Reference!#REF!,2,0)</f>
        <v>#REF!</v>
      </c>
      <c r="O45" s="8" t="e">
        <f ca="1">VLOOKUP(OFFSET(O45,0,-$M$1,1,1),Reference!#REF!,2,0)</f>
        <v>#REF!</v>
      </c>
      <c r="P45" s="8" t="e">
        <f ca="1">VLOOKUP(OFFSET(P45,0,-$M$1,1,1),Reference!#REF!,2,0)</f>
        <v>#REF!</v>
      </c>
      <c r="Q45" s="8" t="e">
        <f ca="1">VLOOKUP(OFFSET(Q45,0,-$M$1,1,1),Reference!#REF!,2,0)</f>
        <v>#REF!</v>
      </c>
      <c r="R45" s="8" t="e">
        <f ca="1">VLOOKUP(OFFSET(R45,0,-$M$1,1,1),Reference!#REF!,2,0)</f>
        <v>#REF!</v>
      </c>
      <c r="S45" s="8" t="e">
        <f ca="1">VLOOKUP(OFFSET(S45,0,-$M$1,1,1),Reference!#REF!,2,0)</f>
        <v>#REF!</v>
      </c>
      <c r="T45" s="8" t="e">
        <f ca="1">VLOOKUP(OFFSET(T45,0,-$M$1,1,1),Reference!#REF!,2,0)</f>
        <v>#REF!</v>
      </c>
      <c r="U45" s="8" t="e">
        <f ca="1">VLOOKUP(OFFSET(U45,0,-$M$1,1,1),Reference!#REF!,2,0)</f>
        <v>#REF!</v>
      </c>
      <c r="V45" s="8" t="e">
        <f ca="1">VLOOKUP(OFFSET(V45,0,-$M$1,1,1),Reference!#REF!,2,0)</f>
        <v>#REF!</v>
      </c>
      <c r="W45" s="8"/>
    </row>
    <row r="46" spans="2:23" ht="18" x14ac:dyDescent="0.25">
      <c r="B46" s="6">
        <f ca="1">(INDIRECT("B"&amp;ROW()-2)+1)</f>
        <v>6</v>
      </c>
      <c r="C46" s="20"/>
      <c r="D46" s="222"/>
      <c r="E46" s="222"/>
      <c r="F46" s="222"/>
      <c r="G46" s="222"/>
      <c r="K46" s="4"/>
      <c r="M46" s="20">
        <f t="shared" ca="1" si="18"/>
        <v>0</v>
      </c>
      <c r="N46" s="222">
        <f t="shared" ref="N46:V46" ca="1" si="24">OFFSET(N46,0,-$M$1,1,1)</f>
        <v>0</v>
      </c>
      <c r="O46" s="222">
        <f t="shared" ca="1" si="24"/>
        <v>0</v>
      </c>
      <c r="P46" s="222">
        <f t="shared" ca="1" si="24"/>
        <v>0</v>
      </c>
      <c r="Q46" s="222">
        <f t="shared" ca="1" si="24"/>
        <v>0</v>
      </c>
      <c r="R46" s="222">
        <f t="shared" ca="1" si="24"/>
        <v>0</v>
      </c>
      <c r="S46" s="222">
        <f t="shared" ca="1" si="24"/>
        <v>0</v>
      </c>
      <c r="T46" s="222">
        <f t="shared" ca="1" si="24"/>
        <v>0</v>
      </c>
      <c r="U46" s="222">
        <f t="shared" ca="1" si="24"/>
        <v>0</v>
      </c>
      <c r="V46" s="222">
        <f t="shared" ca="1" si="24"/>
        <v>0</v>
      </c>
      <c r="W46" s="222"/>
    </row>
    <row r="47" spans="2:23" ht="47.25" thickBot="1" x14ac:dyDescent="0.3">
      <c r="B47" s="7"/>
      <c r="C47" s="21" t="s">
        <v>27</v>
      </c>
      <c r="D47" s="8" t="s">
        <v>116</v>
      </c>
      <c r="E47" s="8" t="s">
        <v>117</v>
      </c>
      <c r="F47" s="8" t="s">
        <v>122</v>
      </c>
      <c r="G47" s="8" t="s">
        <v>122</v>
      </c>
      <c r="K47" s="4"/>
      <c r="M47" s="21" t="str">
        <f t="shared" ca="1" si="18"/>
        <v>Rating</v>
      </c>
      <c r="N47" s="8" t="e">
        <f ca="1">VLOOKUP(OFFSET(N47,0,-$M$1,1,1),Reference!#REF!,2,0)</f>
        <v>#REF!</v>
      </c>
      <c r="O47" s="8" t="e">
        <f ca="1">VLOOKUP(OFFSET(O47,0,-$M$1,1,1),Reference!#REF!,2,0)</f>
        <v>#REF!</v>
      </c>
      <c r="P47" s="8" t="e">
        <f ca="1">VLOOKUP(OFFSET(P47,0,-$M$1,1,1),Reference!#REF!,2,0)</f>
        <v>#REF!</v>
      </c>
      <c r="Q47" s="8" t="e">
        <f ca="1">VLOOKUP(OFFSET(Q47,0,-$M$1,1,1),Reference!#REF!,2,0)</f>
        <v>#REF!</v>
      </c>
      <c r="R47" s="8" t="e">
        <f ca="1">VLOOKUP(OFFSET(R47,0,-$M$1,1,1),Reference!#REF!,2,0)</f>
        <v>#REF!</v>
      </c>
      <c r="S47" s="8" t="e">
        <f ca="1">VLOOKUP(OFFSET(S47,0,-$M$1,1,1),Reference!#REF!,2,0)</f>
        <v>#REF!</v>
      </c>
      <c r="T47" s="8" t="e">
        <f ca="1">VLOOKUP(OFFSET(T47,0,-$M$1,1,1),Reference!#REF!,2,0)</f>
        <v>#REF!</v>
      </c>
      <c r="U47" s="8" t="e">
        <f ca="1">VLOOKUP(OFFSET(U47,0,-$M$1,1,1),Reference!#REF!,2,0)</f>
        <v>#REF!</v>
      </c>
      <c r="V47" s="8" t="e">
        <f ca="1">VLOOKUP(OFFSET(V47,0,-$M$1,1,1),Reference!#REF!,2,0)</f>
        <v>#REF!</v>
      </c>
      <c r="W47" s="8"/>
    </row>
    <row r="48" spans="2:23" s="5" customFormat="1" ht="27" thickTop="1" x14ac:dyDescent="0.4">
      <c r="B48" s="55">
        <f ca="1">(INDIRECT("B"&amp;ROW()-2))</f>
        <v>6</v>
      </c>
      <c r="C48" s="56" t="str">
        <f>"SUMMARY "&amp;C35</f>
        <v>SUMMARY FINANCIAL FACTORS</v>
      </c>
      <c r="D48" s="57" t="e">
        <f ca="1">VLOOKUP($L$1+1-IF(OFFSET(D48,0,$M$1)=MIN(OFFSET($M48,0,1,1,$L$1)),$L$1,RANK(OFFSET(D48,0,$M$1),OFFSET($M48,0,1,1,$L$1))),Reference!#REF!,2)</f>
        <v>#REF!</v>
      </c>
      <c r="E48" s="57" t="e">
        <f ca="1">VLOOKUP($L$1+1-IF(OFFSET(E48,0,$M$1)=MIN(OFFSET($M48,0,1,1,$L$1)),$L$1,RANK(OFFSET(E48,0,$M$1),OFFSET($M48,0,1,1,$L$1))),Reference!#REF!,2)</f>
        <v>#REF!</v>
      </c>
      <c r="F48" s="57" t="e">
        <f ca="1">VLOOKUP($L$1+1-IF(OFFSET(F48,0,$M$1)=MIN(OFFSET($M48,0,1,1,$L$1)),$L$1,RANK(OFFSET(F48,0,$M$1),OFFSET($M48,0,1,1,$L$1))),Reference!#REF!,2)</f>
        <v>#REF!</v>
      </c>
      <c r="G48" s="57" t="e">
        <f ca="1">VLOOKUP($L$1+1-IF(OFFSET(G48,0,$M$1)=MIN(OFFSET($M48,0,1,1,$L$1)),$L$1,RANK(OFFSET(G48,0,$M$1),OFFSET($M48,0,1,1,$L$1))),Reference!#REF!,2)</f>
        <v>#REF!</v>
      </c>
      <c r="H48"/>
      <c r="K48" s="15"/>
      <c r="M48" s="14" t="str">
        <f t="shared" ca="1" si="18"/>
        <v>SUMMARY FINANCIAL FACTORS</v>
      </c>
      <c r="N48" s="11" t="e">
        <f t="shared" ref="N48:W48" ca="1" si="25">SUM(OFFSET(N37,0,0,ROW(N48)-ROW(N37),1))</f>
        <v>#REF!</v>
      </c>
      <c r="O48" s="11" t="e">
        <f t="shared" ca="1" si="25"/>
        <v>#REF!</v>
      </c>
      <c r="P48" s="11" t="e">
        <f t="shared" ca="1" si="25"/>
        <v>#REF!</v>
      </c>
      <c r="Q48" s="11" t="e">
        <f t="shared" ca="1" si="25"/>
        <v>#REF!</v>
      </c>
      <c r="R48" s="11" t="e">
        <f t="shared" ca="1" si="25"/>
        <v>#REF!</v>
      </c>
      <c r="S48" s="11" t="e">
        <f t="shared" ca="1" si="25"/>
        <v>#REF!</v>
      </c>
      <c r="T48" s="11" t="e">
        <f t="shared" ca="1" si="25"/>
        <v>#REF!</v>
      </c>
      <c r="U48" s="11" t="e">
        <f t="shared" ca="1" si="25"/>
        <v>#REF!</v>
      </c>
      <c r="V48" s="11" t="e">
        <f t="shared" ca="1" si="25"/>
        <v>#REF!</v>
      </c>
      <c r="W48" s="11">
        <f t="shared" ca="1" si="25"/>
        <v>0</v>
      </c>
    </row>
    <row r="49" spans="2:23" x14ac:dyDescent="0.3">
      <c r="K49" s="4"/>
      <c r="M49" s="5"/>
    </row>
    <row r="50" spans="2:23" x14ac:dyDescent="0.3">
      <c r="B50" s="5"/>
      <c r="C50" s="9" t="s">
        <v>109</v>
      </c>
      <c r="D50" s="9" t="str">
        <f>D$2</f>
        <v xml:space="preserve">Do Nothing </v>
      </c>
      <c r="E50" s="9" t="str">
        <f>E$2</f>
        <v xml:space="preserve">Repair/Rehabilitation </v>
      </c>
      <c r="F50" s="9" t="str">
        <f>F$2</f>
        <v xml:space="preserve">Replacement </v>
      </c>
      <c r="G50" s="9" t="str">
        <f>G$2</f>
        <v>Abandonment</v>
      </c>
      <c r="K50" s="4"/>
      <c r="M50" s="9" t="str">
        <f t="shared" ref="M50:V50" ca="1" si="26">OFFSET(M50,0,-$M$1,1,1)</f>
        <v>CRITERIA FOR EVALUATING ALTERNATIVES</v>
      </c>
      <c r="N50" s="9" t="str">
        <f t="shared" ca="1" si="26"/>
        <v xml:space="preserve">Do Nothing </v>
      </c>
      <c r="O50" s="9" t="str">
        <f t="shared" ca="1" si="26"/>
        <v xml:space="preserve">Repair/Rehabilitation </v>
      </c>
      <c r="P50" s="9" t="str">
        <f t="shared" ca="1" si="26"/>
        <v xml:space="preserve">Replacement </v>
      </c>
      <c r="Q50" s="9" t="str">
        <f t="shared" ca="1" si="26"/>
        <v>Abandonment</v>
      </c>
      <c r="R50" s="9">
        <f t="shared" ca="1" si="26"/>
        <v>0</v>
      </c>
      <c r="S50" s="9">
        <f t="shared" ca="1" si="26"/>
        <v>0</v>
      </c>
      <c r="T50" s="9">
        <f t="shared" ca="1" si="26"/>
        <v>0</v>
      </c>
      <c r="U50" s="9">
        <f t="shared" ca="1" si="26"/>
        <v>0</v>
      </c>
      <c r="V50" s="9">
        <f t="shared" ca="1" si="26"/>
        <v>0</v>
      </c>
      <c r="W50" s="9"/>
    </row>
    <row r="51" spans="2:23" x14ac:dyDescent="0.25">
      <c r="B51" s="11" t="s">
        <v>67</v>
      </c>
      <c r="C51" s="10" t="s">
        <v>127</v>
      </c>
      <c r="D51" s="12"/>
      <c r="E51" s="12"/>
      <c r="F51" s="12"/>
      <c r="G51" s="13"/>
      <c r="K51" s="4"/>
      <c r="M51" s="10" t="str">
        <f t="shared" ref="M51:M64" ca="1" si="27">OFFSET(M51,0,-$M$1,1,1)</f>
        <v>TECHNICAL FACTORS</v>
      </c>
      <c r="N51" s="12">
        <f t="shared" ref="N51:V52" ca="1" si="28">OFFSET(N51,0,-$M$1,1,1)</f>
        <v>0</v>
      </c>
      <c r="O51" s="12">
        <f t="shared" ca="1" si="28"/>
        <v>0</v>
      </c>
      <c r="P51" s="12">
        <f t="shared" ca="1" si="28"/>
        <v>0</v>
      </c>
      <c r="Q51" s="12">
        <f t="shared" ca="1" si="28"/>
        <v>0</v>
      </c>
      <c r="R51" s="13">
        <f t="shared" ca="1" si="28"/>
        <v>0</v>
      </c>
      <c r="S51" s="12">
        <f t="shared" ca="1" si="28"/>
        <v>0</v>
      </c>
      <c r="T51" s="12">
        <f t="shared" ca="1" si="28"/>
        <v>0</v>
      </c>
      <c r="U51" s="12">
        <f t="shared" ca="1" si="28"/>
        <v>0</v>
      </c>
      <c r="V51" s="12">
        <f t="shared" ca="1" si="28"/>
        <v>0</v>
      </c>
      <c r="W51" s="13"/>
    </row>
    <row r="52" spans="2:23" ht="18" x14ac:dyDescent="0.25">
      <c r="B52" s="6">
        <f ca="1">(INDIRECT("B"&amp;ROW()-2)+1)</f>
        <v>1</v>
      </c>
      <c r="C52" s="20" t="s">
        <v>128</v>
      </c>
      <c r="D52" s="222"/>
      <c r="E52" s="222"/>
      <c r="F52" s="222"/>
      <c r="G52" s="222"/>
      <c r="K52" s="4"/>
      <c r="M52" s="20" t="str">
        <f t="shared" ca="1" si="27"/>
        <v>Lifecycle Costs</v>
      </c>
      <c r="N52" s="222">
        <f t="shared" ca="1" si="28"/>
        <v>0</v>
      </c>
      <c r="O52" s="222">
        <f t="shared" ca="1" si="28"/>
        <v>0</v>
      </c>
      <c r="P52" s="222">
        <f t="shared" ca="1" si="28"/>
        <v>0</v>
      </c>
      <c r="Q52" s="222">
        <f t="shared" ca="1" si="28"/>
        <v>0</v>
      </c>
      <c r="R52" s="222">
        <f t="shared" ca="1" si="28"/>
        <v>0</v>
      </c>
      <c r="S52" s="222">
        <f t="shared" ca="1" si="28"/>
        <v>0</v>
      </c>
      <c r="T52" s="222">
        <f t="shared" ca="1" si="28"/>
        <v>0</v>
      </c>
      <c r="U52" s="222">
        <f t="shared" ca="1" si="28"/>
        <v>0</v>
      </c>
      <c r="V52" s="222">
        <f t="shared" ca="1" si="28"/>
        <v>0</v>
      </c>
      <c r="W52" s="222"/>
    </row>
    <row r="53" spans="2:23" ht="46.5" x14ac:dyDescent="0.25">
      <c r="B53" s="7"/>
      <c r="C53" s="21" t="s">
        <v>27</v>
      </c>
      <c r="D53" s="8" t="s">
        <v>117</v>
      </c>
      <c r="E53" s="8" t="s">
        <v>117</v>
      </c>
      <c r="F53" s="8" t="s">
        <v>122</v>
      </c>
      <c r="G53" s="8" t="s">
        <v>122</v>
      </c>
      <c r="K53" s="4"/>
      <c r="M53" s="21" t="str">
        <f t="shared" ca="1" si="27"/>
        <v>Rating</v>
      </c>
      <c r="N53" s="8" t="e">
        <f ca="1">VLOOKUP(OFFSET(N53,0,-$M$1,1,1),Reference!#REF!,2,0)</f>
        <v>#REF!</v>
      </c>
      <c r="O53" s="8" t="e">
        <f ca="1">VLOOKUP(OFFSET(O53,0,-$M$1,1,1),Reference!#REF!,2,0)</f>
        <v>#REF!</v>
      </c>
      <c r="P53" s="8" t="e">
        <f ca="1">VLOOKUP(OFFSET(P53,0,-$M$1,1,1),Reference!#REF!,2,0)</f>
        <v>#REF!</v>
      </c>
      <c r="Q53" s="8" t="e">
        <f ca="1">VLOOKUP(OFFSET(Q53,0,-$M$1,1,1),Reference!#REF!,2,0)</f>
        <v>#REF!</v>
      </c>
      <c r="R53" s="8" t="e">
        <f ca="1">VLOOKUP(OFFSET(R53,0,-$M$1,1,1),Reference!#REF!,2,0)</f>
        <v>#REF!</v>
      </c>
      <c r="S53" s="8" t="e">
        <f ca="1">VLOOKUP(OFFSET(S53,0,-$M$1,1,1),Reference!#REF!,2,0)</f>
        <v>#REF!</v>
      </c>
      <c r="T53" s="8" t="e">
        <f ca="1">VLOOKUP(OFFSET(T53,0,-$M$1,1,1),Reference!#REF!,2,0)</f>
        <v>#REF!</v>
      </c>
      <c r="U53" s="8" t="e">
        <f ca="1">VLOOKUP(OFFSET(U53,0,-$M$1,1,1),Reference!#REF!,2,0)</f>
        <v>#REF!</v>
      </c>
      <c r="V53" s="8" t="e">
        <f ca="1">VLOOKUP(OFFSET(V53,0,-$M$1,1,1),Reference!#REF!,2,0)</f>
        <v>#REF!</v>
      </c>
      <c r="W53" s="8"/>
    </row>
    <row r="54" spans="2:23" ht="18" x14ac:dyDescent="0.25">
      <c r="B54" s="6">
        <f ca="1">(INDIRECT("B"&amp;ROW()-2)+1)</f>
        <v>2</v>
      </c>
      <c r="C54" s="20"/>
      <c r="D54" s="222"/>
      <c r="E54" s="222"/>
      <c r="F54" s="222"/>
      <c r="G54" s="222"/>
      <c r="K54" s="4"/>
      <c r="M54" s="20">
        <f t="shared" ca="1" si="27"/>
        <v>0</v>
      </c>
      <c r="N54" s="222">
        <f t="shared" ref="N54:V54" ca="1" si="29">OFFSET(N54,0,-$M$1,1,1)</f>
        <v>0</v>
      </c>
      <c r="O54" s="222">
        <f t="shared" ca="1" si="29"/>
        <v>0</v>
      </c>
      <c r="P54" s="222">
        <f t="shared" ca="1" si="29"/>
        <v>0</v>
      </c>
      <c r="Q54" s="222">
        <f t="shared" ca="1" si="29"/>
        <v>0</v>
      </c>
      <c r="R54" s="222">
        <f t="shared" ca="1" si="29"/>
        <v>0</v>
      </c>
      <c r="S54" s="222">
        <f t="shared" ca="1" si="29"/>
        <v>0</v>
      </c>
      <c r="T54" s="222">
        <f t="shared" ca="1" si="29"/>
        <v>0</v>
      </c>
      <c r="U54" s="222">
        <f t="shared" ca="1" si="29"/>
        <v>0</v>
      </c>
      <c r="V54" s="222">
        <f t="shared" ca="1" si="29"/>
        <v>0</v>
      </c>
      <c r="W54" s="222"/>
    </row>
    <row r="55" spans="2:23" ht="46.5" x14ac:dyDescent="0.25">
      <c r="B55" s="7"/>
      <c r="C55" s="21" t="s">
        <v>27</v>
      </c>
      <c r="D55" s="8" t="s">
        <v>117</v>
      </c>
      <c r="E55" s="8" t="s">
        <v>117</v>
      </c>
      <c r="F55" s="8" t="s">
        <v>122</v>
      </c>
      <c r="G55" s="8" t="s">
        <v>122</v>
      </c>
      <c r="K55" s="4"/>
      <c r="M55" s="21" t="str">
        <f t="shared" ca="1" si="27"/>
        <v>Rating</v>
      </c>
      <c r="N55" s="8" t="e">
        <f ca="1">VLOOKUP(OFFSET(N55,0,-$M$1,1,1),Reference!#REF!,2,0)</f>
        <v>#REF!</v>
      </c>
      <c r="O55" s="8" t="e">
        <f ca="1">VLOOKUP(OFFSET(O55,0,-$M$1,1,1),Reference!#REF!,2,0)</f>
        <v>#REF!</v>
      </c>
      <c r="P55" s="8" t="e">
        <f ca="1">VLOOKUP(OFFSET(P55,0,-$M$1,1,1),Reference!#REF!,2,0)</f>
        <v>#REF!</v>
      </c>
      <c r="Q55" s="8" t="e">
        <f ca="1">VLOOKUP(OFFSET(Q55,0,-$M$1,1,1),Reference!#REF!,2,0)</f>
        <v>#REF!</v>
      </c>
      <c r="R55" s="8" t="e">
        <f ca="1">VLOOKUP(OFFSET(R55,0,-$M$1,1,1),Reference!#REF!,2,0)</f>
        <v>#REF!</v>
      </c>
      <c r="S55" s="8" t="e">
        <f ca="1">VLOOKUP(OFFSET(S55,0,-$M$1,1,1),Reference!#REF!,2,0)</f>
        <v>#REF!</v>
      </c>
      <c r="T55" s="8" t="e">
        <f ca="1">VLOOKUP(OFFSET(T55,0,-$M$1,1,1),Reference!#REF!,2,0)</f>
        <v>#REF!</v>
      </c>
      <c r="U55" s="8" t="e">
        <f ca="1">VLOOKUP(OFFSET(U55,0,-$M$1,1,1),Reference!#REF!,2,0)</f>
        <v>#REF!</v>
      </c>
      <c r="V55" s="8" t="e">
        <f ca="1">VLOOKUP(OFFSET(V55,0,-$M$1,1,1),Reference!#REF!,2,0)</f>
        <v>#REF!</v>
      </c>
      <c r="W55" s="8"/>
    </row>
    <row r="56" spans="2:23" ht="18" x14ac:dyDescent="0.25">
      <c r="B56" s="6">
        <f ca="1">(INDIRECT("B"&amp;ROW()-2)+1)</f>
        <v>3</v>
      </c>
      <c r="C56" s="20"/>
      <c r="D56" s="222"/>
      <c r="E56" s="222"/>
      <c r="F56" s="222"/>
      <c r="G56" s="222"/>
      <c r="K56" s="4"/>
      <c r="M56" s="20">
        <f t="shared" ca="1" si="27"/>
        <v>0</v>
      </c>
      <c r="N56" s="222">
        <f t="shared" ref="N56:V56" ca="1" si="30">OFFSET(N56,0,-$M$1,1,1)</f>
        <v>0</v>
      </c>
      <c r="O56" s="222">
        <f t="shared" ca="1" si="30"/>
        <v>0</v>
      </c>
      <c r="P56" s="222">
        <f t="shared" ca="1" si="30"/>
        <v>0</v>
      </c>
      <c r="Q56" s="222">
        <f t="shared" ca="1" si="30"/>
        <v>0</v>
      </c>
      <c r="R56" s="222">
        <f t="shared" ca="1" si="30"/>
        <v>0</v>
      </c>
      <c r="S56" s="222">
        <f t="shared" ca="1" si="30"/>
        <v>0</v>
      </c>
      <c r="T56" s="222">
        <f t="shared" ca="1" si="30"/>
        <v>0</v>
      </c>
      <c r="U56" s="222">
        <f t="shared" ca="1" si="30"/>
        <v>0</v>
      </c>
      <c r="V56" s="222">
        <f t="shared" ca="1" si="30"/>
        <v>0</v>
      </c>
      <c r="W56" s="222"/>
    </row>
    <row r="57" spans="2:23" ht="46.5" x14ac:dyDescent="0.25">
      <c r="B57" s="7"/>
      <c r="C57" s="21" t="s">
        <v>27</v>
      </c>
      <c r="D57" s="8" t="s">
        <v>117</v>
      </c>
      <c r="E57" s="8" t="s">
        <v>117</v>
      </c>
      <c r="F57" s="8" t="s">
        <v>122</v>
      </c>
      <c r="G57" s="8" t="s">
        <v>122</v>
      </c>
      <c r="K57" s="4"/>
      <c r="M57" s="21" t="str">
        <f t="shared" ca="1" si="27"/>
        <v>Rating</v>
      </c>
      <c r="N57" s="8" t="e">
        <f ca="1">VLOOKUP(OFFSET(N57,0,-$M$1,1,1),Reference!#REF!,2,0)</f>
        <v>#REF!</v>
      </c>
      <c r="O57" s="8" t="e">
        <f ca="1">VLOOKUP(OFFSET(O57,0,-$M$1,1,1),Reference!#REF!,2,0)</f>
        <v>#REF!</v>
      </c>
      <c r="P57" s="8" t="e">
        <f ca="1">VLOOKUP(OFFSET(P57,0,-$M$1,1,1),Reference!#REF!,2,0)</f>
        <v>#REF!</v>
      </c>
      <c r="Q57" s="8" t="e">
        <f ca="1">VLOOKUP(OFFSET(Q57,0,-$M$1,1,1),Reference!#REF!,2,0)</f>
        <v>#REF!</v>
      </c>
      <c r="R57" s="8" t="e">
        <f ca="1">VLOOKUP(OFFSET(R57,0,-$M$1,1,1),Reference!#REF!,2,0)</f>
        <v>#REF!</v>
      </c>
      <c r="S57" s="8" t="e">
        <f ca="1">VLOOKUP(OFFSET(S57,0,-$M$1,1,1),Reference!#REF!,2,0)</f>
        <v>#REF!</v>
      </c>
      <c r="T57" s="8" t="e">
        <f ca="1">VLOOKUP(OFFSET(T57,0,-$M$1,1,1),Reference!#REF!,2,0)</f>
        <v>#REF!</v>
      </c>
      <c r="U57" s="8" t="e">
        <f ca="1">VLOOKUP(OFFSET(U57,0,-$M$1,1,1),Reference!#REF!,2,0)</f>
        <v>#REF!</v>
      </c>
      <c r="V57" s="8" t="e">
        <f ca="1">VLOOKUP(OFFSET(V57,0,-$M$1,1,1),Reference!#REF!,2,0)</f>
        <v>#REF!</v>
      </c>
      <c r="W57" s="8"/>
    </row>
    <row r="58" spans="2:23" ht="18" x14ac:dyDescent="0.25">
      <c r="B58" s="6">
        <f ca="1">(INDIRECT("B"&amp;ROW()-2)+1)</f>
        <v>4</v>
      </c>
      <c r="C58" s="20"/>
      <c r="D58" s="222"/>
      <c r="E58" s="222"/>
      <c r="F58" s="222"/>
      <c r="G58" s="222"/>
      <c r="K58" s="4"/>
      <c r="M58" s="20">
        <f t="shared" ca="1" si="27"/>
        <v>0</v>
      </c>
      <c r="N58" s="222">
        <f t="shared" ref="N58:V58" ca="1" si="31">OFFSET(N58,0,-$M$1,1,1)</f>
        <v>0</v>
      </c>
      <c r="O58" s="222">
        <f t="shared" ca="1" si="31"/>
        <v>0</v>
      </c>
      <c r="P58" s="222">
        <f t="shared" ca="1" si="31"/>
        <v>0</v>
      </c>
      <c r="Q58" s="222">
        <f t="shared" ca="1" si="31"/>
        <v>0</v>
      </c>
      <c r="R58" s="222">
        <f t="shared" ca="1" si="31"/>
        <v>0</v>
      </c>
      <c r="S58" s="222">
        <f t="shared" ca="1" si="31"/>
        <v>0</v>
      </c>
      <c r="T58" s="222">
        <f t="shared" ca="1" si="31"/>
        <v>0</v>
      </c>
      <c r="U58" s="222">
        <f t="shared" ca="1" si="31"/>
        <v>0</v>
      </c>
      <c r="V58" s="222">
        <f t="shared" ca="1" si="31"/>
        <v>0</v>
      </c>
      <c r="W58" s="222"/>
    </row>
    <row r="59" spans="2:23" ht="46.5" x14ac:dyDescent="0.25">
      <c r="B59" s="7"/>
      <c r="C59" s="21" t="s">
        <v>27</v>
      </c>
      <c r="D59" s="8" t="s">
        <v>117</v>
      </c>
      <c r="E59" s="8" t="s">
        <v>118</v>
      </c>
      <c r="F59" s="8" t="s">
        <v>122</v>
      </c>
      <c r="G59" s="8" t="s">
        <v>122</v>
      </c>
      <c r="K59" s="4"/>
      <c r="M59" s="21" t="str">
        <f t="shared" ca="1" si="27"/>
        <v>Rating</v>
      </c>
      <c r="N59" s="8" t="e">
        <f ca="1">VLOOKUP(OFFSET(N59,0,-$M$1,1,1),Reference!#REF!,2,0)</f>
        <v>#REF!</v>
      </c>
      <c r="O59" s="8" t="e">
        <f ca="1">VLOOKUP(OFFSET(O59,0,-$M$1,1,1),Reference!#REF!,2,0)</f>
        <v>#REF!</v>
      </c>
      <c r="P59" s="8" t="e">
        <f ca="1">VLOOKUP(OFFSET(P59,0,-$M$1,1,1),Reference!#REF!,2,0)</f>
        <v>#REF!</v>
      </c>
      <c r="Q59" s="8" t="e">
        <f ca="1">VLOOKUP(OFFSET(Q59,0,-$M$1,1,1),Reference!#REF!,2,0)</f>
        <v>#REF!</v>
      </c>
      <c r="R59" s="8" t="e">
        <f ca="1">VLOOKUP(OFFSET(R59,0,-$M$1,1,1),Reference!#REF!,2,0)</f>
        <v>#REF!</v>
      </c>
      <c r="S59" s="8" t="e">
        <f ca="1">VLOOKUP(OFFSET(S59,0,-$M$1,1,1),Reference!#REF!,2,0)</f>
        <v>#REF!</v>
      </c>
      <c r="T59" s="8" t="e">
        <f ca="1">VLOOKUP(OFFSET(T59,0,-$M$1,1,1),Reference!#REF!,2,0)</f>
        <v>#REF!</v>
      </c>
      <c r="U59" s="8" t="e">
        <f ca="1">VLOOKUP(OFFSET(U59,0,-$M$1,1,1),Reference!#REF!,2,0)</f>
        <v>#REF!</v>
      </c>
      <c r="V59" s="8" t="e">
        <f ca="1">VLOOKUP(OFFSET(V59,0,-$M$1,1,1),Reference!#REF!,2,0)</f>
        <v>#REF!</v>
      </c>
      <c r="W59" s="8"/>
    </row>
    <row r="60" spans="2:23" ht="18" x14ac:dyDescent="0.25">
      <c r="B60" s="6">
        <f ca="1">(INDIRECT("B"&amp;ROW()-2)+1)</f>
        <v>5</v>
      </c>
      <c r="C60" s="20"/>
      <c r="D60" s="222"/>
      <c r="E60" s="222"/>
      <c r="F60" s="222"/>
      <c r="G60" s="222"/>
      <c r="K60" s="4"/>
      <c r="M60" s="20">
        <f t="shared" ca="1" si="27"/>
        <v>0</v>
      </c>
      <c r="N60" s="222">
        <f t="shared" ref="N60:V60" ca="1" si="32">OFFSET(N60,0,-$M$1,1,1)</f>
        <v>0</v>
      </c>
      <c r="O60" s="222">
        <f t="shared" ca="1" si="32"/>
        <v>0</v>
      </c>
      <c r="P60" s="222">
        <f t="shared" ca="1" si="32"/>
        <v>0</v>
      </c>
      <c r="Q60" s="222">
        <f t="shared" ca="1" si="32"/>
        <v>0</v>
      </c>
      <c r="R60" s="222">
        <f t="shared" ca="1" si="32"/>
        <v>0</v>
      </c>
      <c r="S60" s="222">
        <f t="shared" ca="1" si="32"/>
        <v>0</v>
      </c>
      <c r="T60" s="222">
        <f t="shared" ca="1" si="32"/>
        <v>0</v>
      </c>
      <c r="U60" s="222">
        <f t="shared" ca="1" si="32"/>
        <v>0</v>
      </c>
      <c r="V60" s="222">
        <f t="shared" ca="1" si="32"/>
        <v>0</v>
      </c>
      <c r="W60" s="222"/>
    </row>
    <row r="61" spans="2:23" ht="46.5" x14ac:dyDescent="0.25">
      <c r="B61" s="7"/>
      <c r="C61" s="21" t="s">
        <v>27</v>
      </c>
      <c r="D61" s="8" t="s">
        <v>117</v>
      </c>
      <c r="E61" s="8" t="s">
        <v>117</v>
      </c>
      <c r="F61" s="8" t="s">
        <v>122</v>
      </c>
      <c r="G61" s="8" t="s">
        <v>122</v>
      </c>
      <c r="K61" s="4"/>
      <c r="M61" s="21" t="str">
        <f t="shared" ca="1" si="27"/>
        <v>Rating</v>
      </c>
      <c r="N61" s="8" t="e">
        <f ca="1">VLOOKUP(OFFSET(N61,0,-$M$1,1,1),Reference!#REF!,2,0)</f>
        <v>#REF!</v>
      </c>
      <c r="O61" s="8" t="e">
        <f ca="1">VLOOKUP(OFFSET(O61,0,-$M$1,1,1),Reference!#REF!,2,0)</f>
        <v>#REF!</v>
      </c>
      <c r="P61" s="8" t="e">
        <f ca="1">VLOOKUP(OFFSET(P61,0,-$M$1,1,1),Reference!#REF!,2,0)</f>
        <v>#REF!</v>
      </c>
      <c r="Q61" s="8" t="e">
        <f ca="1">VLOOKUP(OFFSET(Q61,0,-$M$1,1,1),Reference!#REF!,2,0)</f>
        <v>#REF!</v>
      </c>
      <c r="R61" s="8" t="e">
        <f ca="1">VLOOKUP(OFFSET(R61,0,-$M$1,1,1),Reference!#REF!,2,0)</f>
        <v>#REF!</v>
      </c>
      <c r="S61" s="8" t="e">
        <f ca="1">VLOOKUP(OFFSET(S61,0,-$M$1,1,1),Reference!#REF!,2,0)</f>
        <v>#REF!</v>
      </c>
      <c r="T61" s="8" t="e">
        <f ca="1">VLOOKUP(OFFSET(T61,0,-$M$1,1,1),Reference!#REF!,2,0)</f>
        <v>#REF!</v>
      </c>
      <c r="U61" s="8" t="e">
        <f ca="1">VLOOKUP(OFFSET(U61,0,-$M$1,1,1),Reference!#REF!,2,0)</f>
        <v>#REF!</v>
      </c>
      <c r="V61" s="8" t="e">
        <f ca="1">VLOOKUP(OFFSET(V61,0,-$M$1,1,1),Reference!#REF!,2,0)</f>
        <v>#REF!</v>
      </c>
      <c r="W61" s="8"/>
    </row>
    <row r="62" spans="2:23" ht="18" x14ac:dyDescent="0.25">
      <c r="B62" s="6">
        <f ca="1">(INDIRECT("B"&amp;ROW()-2)+1)</f>
        <v>6</v>
      </c>
      <c r="C62" s="20"/>
      <c r="D62" s="222"/>
      <c r="E62" s="222"/>
      <c r="F62" s="222"/>
      <c r="G62" s="222"/>
      <c r="K62" s="4"/>
      <c r="M62" s="20">
        <f t="shared" ca="1" si="27"/>
        <v>0</v>
      </c>
      <c r="N62" s="222">
        <f t="shared" ref="N62:V62" ca="1" si="33">OFFSET(N62,0,-$M$1,1,1)</f>
        <v>0</v>
      </c>
      <c r="O62" s="222">
        <f t="shared" ca="1" si="33"/>
        <v>0</v>
      </c>
      <c r="P62" s="222">
        <f t="shared" ca="1" si="33"/>
        <v>0</v>
      </c>
      <c r="Q62" s="222">
        <f t="shared" ca="1" si="33"/>
        <v>0</v>
      </c>
      <c r="R62" s="222">
        <f t="shared" ca="1" si="33"/>
        <v>0</v>
      </c>
      <c r="S62" s="222">
        <f t="shared" ca="1" si="33"/>
        <v>0</v>
      </c>
      <c r="T62" s="222">
        <f t="shared" ca="1" si="33"/>
        <v>0</v>
      </c>
      <c r="U62" s="222">
        <f t="shared" ca="1" si="33"/>
        <v>0</v>
      </c>
      <c r="V62" s="222">
        <f t="shared" ca="1" si="33"/>
        <v>0</v>
      </c>
      <c r="W62" s="222"/>
    </row>
    <row r="63" spans="2:23" ht="47.25" thickBot="1" x14ac:dyDescent="0.3">
      <c r="B63" s="7"/>
      <c r="C63" s="21" t="s">
        <v>27</v>
      </c>
      <c r="D63" s="8" t="s">
        <v>117</v>
      </c>
      <c r="E63" s="8" t="s">
        <v>117</v>
      </c>
      <c r="F63" s="8" t="s">
        <v>122</v>
      </c>
      <c r="G63" s="8" t="s">
        <v>122</v>
      </c>
      <c r="K63" s="4"/>
      <c r="M63" s="21" t="str">
        <f t="shared" ca="1" si="27"/>
        <v>Rating</v>
      </c>
      <c r="N63" s="8" t="e">
        <f ca="1">VLOOKUP(OFFSET(N63,0,-$M$1,1,1),Reference!#REF!,2,0)</f>
        <v>#REF!</v>
      </c>
      <c r="O63" s="8" t="e">
        <f ca="1">VLOOKUP(OFFSET(O63,0,-$M$1,1,1),Reference!#REF!,2,0)</f>
        <v>#REF!</v>
      </c>
      <c r="P63" s="8" t="e">
        <f ca="1">VLOOKUP(OFFSET(P63,0,-$M$1,1,1),Reference!#REF!,2,0)</f>
        <v>#REF!</v>
      </c>
      <c r="Q63" s="8" t="e">
        <f ca="1">VLOOKUP(OFFSET(Q63,0,-$M$1,1,1),Reference!#REF!,2,0)</f>
        <v>#REF!</v>
      </c>
      <c r="R63" s="8" t="e">
        <f ca="1">VLOOKUP(OFFSET(R63,0,-$M$1,1,1),Reference!#REF!,2,0)</f>
        <v>#REF!</v>
      </c>
      <c r="S63" s="8" t="e">
        <f ca="1">VLOOKUP(OFFSET(S63,0,-$M$1,1,1),Reference!#REF!,2,0)</f>
        <v>#REF!</v>
      </c>
      <c r="T63" s="8" t="e">
        <f ca="1">VLOOKUP(OFFSET(T63,0,-$M$1,1,1),Reference!#REF!,2,0)</f>
        <v>#REF!</v>
      </c>
      <c r="U63" s="8" t="e">
        <f ca="1">VLOOKUP(OFFSET(U63,0,-$M$1,1,1),Reference!#REF!,2,0)</f>
        <v>#REF!</v>
      </c>
      <c r="V63" s="8" t="e">
        <f ca="1">VLOOKUP(OFFSET(V63,0,-$M$1,1,1),Reference!#REF!,2,0)</f>
        <v>#REF!</v>
      </c>
      <c r="W63" s="8"/>
    </row>
    <row r="64" spans="2:23" s="5" customFormat="1" ht="27" thickTop="1" x14ac:dyDescent="0.4">
      <c r="B64" s="55">
        <f ca="1">(INDIRECT("B"&amp;ROW()-2))</f>
        <v>6</v>
      </c>
      <c r="C64" s="56" t="str">
        <f>"SUMMARY "&amp;C51</f>
        <v>SUMMARY TECHNICAL FACTORS</v>
      </c>
      <c r="D64" s="57" t="e">
        <f ca="1">VLOOKUP($L$1+1-IF(OFFSET(D64,0,$M$1)=MIN(OFFSET($M64,0,1,1,$L$1)),$L$1,RANK(OFFSET(D64,0,$M$1),OFFSET($M64,0,1,1,$L$1))),Reference!#REF!,2)</f>
        <v>#REF!</v>
      </c>
      <c r="E64" s="57" t="e">
        <f ca="1">VLOOKUP($L$1+1-IF(OFFSET(E64,0,$M$1)=MIN(OFFSET($M64,0,1,1,$L$1)),$L$1,RANK(OFFSET(E64,0,$M$1),OFFSET($M64,0,1,1,$L$1))),Reference!#REF!,2)</f>
        <v>#REF!</v>
      </c>
      <c r="F64" s="57" t="e">
        <f ca="1">VLOOKUP($L$1+1-IF(OFFSET(F64,0,$M$1)=MIN(OFFSET($M64,0,1,1,$L$1)),$L$1,RANK(OFFSET(F64,0,$M$1),OFFSET($M64,0,1,1,$L$1))),Reference!#REF!,2)</f>
        <v>#REF!</v>
      </c>
      <c r="G64" s="57" t="e">
        <f ca="1">VLOOKUP($L$1+1-IF(OFFSET(G64,0,$M$1)=MIN(OFFSET($M64,0,1,1,$L$1)),$L$1,RANK(OFFSET(G64,0,$M$1),OFFSET($M64,0,1,1,$L$1))),Reference!#REF!,2)</f>
        <v>#REF!</v>
      </c>
      <c r="H64"/>
      <c r="K64" s="15"/>
      <c r="M64" s="14" t="str">
        <f t="shared" ca="1" si="27"/>
        <v>SUMMARY TECHNICAL FACTORS</v>
      </c>
      <c r="N64" s="11" t="e">
        <f ca="1">SUM(OFFSET(N51,0,0,ROW(N64)-ROW(N51),1))</f>
        <v>#REF!</v>
      </c>
      <c r="O64" s="11" t="e">
        <f t="shared" ref="O64:W64" ca="1" si="34">SUM(OFFSET(O51,0,0,ROW(O64)-ROW(O51),1))</f>
        <v>#REF!</v>
      </c>
      <c r="P64" s="11" t="e">
        <f t="shared" ca="1" si="34"/>
        <v>#REF!</v>
      </c>
      <c r="Q64" s="11" t="e">
        <f t="shared" ca="1" si="34"/>
        <v>#REF!</v>
      </c>
      <c r="R64" s="11" t="e">
        <f t="shared" ca="1" si="34"/>
        <v>#REF!</v>
      </c>
      <c r="S64" s="11" t="e">
        <f t="shared" ca="1" si="34"/>
        <v>#REF!</v>
      </c>
      <c r="T64" s="11" t="e">
        <f t="shared" ca="1" si="34"/>
        <v>#REF!</v>
      </c>
      <c r="U64" s="11" t="e">
        <f t="shared" ca="1" si="34"/>
        <v>#REF!</v>
      </c>
      <c r="V64" s="11" t="e">
        <f t="shared" ca="1" si="34"/>
        <v>#REF!</v>
      </c>
      <c r="W64" s="11">
        <f t="shared" ca="1" si="34"/>
        <v>0</v>
      </c>
    </row>
    <row r="65" spans="2:23" x14ac:dyDescent="0.3">
      <c r="K65" s="4"/>
      <c r="M65" s="5"/>
    </row>
    <row r="66" spans="2:23" x14ac:dyDescent="0.3">
      <c r="B66" s="5"/>
      <c r="C66" s="9" t="s">
        <v>109</v>
      </c>
      <c r="D66" s="9" t="str">
        <f>D$2</f>
        <v xml:space="preserve">Do Nothing </v>
      </c>
      <c r="E66" s="9" t="str">
        <f>E$2</f>
        <v xml:space="preserve">Repair/Rehabilitation </v>
      </c>
      <c r="F66" s="9" t="str">
        <f>F$2</f>
        <v xml:space="preserve">Replacement </v>
      </c>
      <c r="G66" s="9" t="str">
        <f>G$2</f>
        <v>Abandonment</v>
      </c>
      <c r="K66" s="4"/>
      <c r="M66" s="9" t="str">
        <f t="shared" ref="M66:V66" ca="1" si="35">OFFSET(M66,0,-$M$1,1,1)</f>
        <v>CRITERIA FOR EVALUATING ALTERNATIVES</v>
      </c>
      <c r="N66" s="9" t="str">
        <f t="shared" ca="1" si="35"/>
        <v xml:space="preserve">Do Nothing </v>
      </c>
      <c r="O66" s="9" t="str">
        <f t="shared" ca="1" si="35"/>
        <v xml:space="preserve">Repair/Rehabilitation </v>
      </c>
      <c r="P66" s="9" t="str">
        <f t="shared" ca="1" si="35"/>
        <v xml:space="preserve">Replacement </v>
      </c>
      <c r="Q66" s="9" t="str">
        <f t="shared" ca="1" si="35"/>
        <v>Abandonment</v>
      </c>
      <c r="R66" s="9">
        <f t="shared" ca="1" si="35"/>
        <v>0</v>
      </c>
      <c r="S66" s="9">
        <f t="shared" ca="1" si="35"/>
        <v>0</v>
      </c>
      <c r="T66" s="9">
        <f t="shared" ca="1" si="35"/>
        <v>0</v>
      </c>
      <c r="U66" s="9">
        <f t="shared" ca="1" si="35"/>
        <v>0</v>
      </c>
      <c r="V66" s="9">
        <f t="shared" ca="1" si="35"/>
        <v>0</v>
      </c>
      <c r="W66" s="9"/>
    </row>
    <row r="67" spans="2:23" x14ac:dyDescent="0.25">
      <c r="B67" s="11" t="s">
        <v>84</v>
      </c>
      <c r="C67" s="10" t="s">
        <v>130</v>
      </c>
      <c r="D67" s="12"/>
      <c r="E67" s="12"/>
      <c r="F67" s="12"/>
      <c r="G67" s="13"/>
      <c r="K67" s="4"/>
      <c r="M67" s="10" t="str">
        <f t="shared" ref="M67:V69" ca="1" si="36">OFFSET(M67,0,-$M$1,1,1)</f>
        <v>PROBLEM STATEMENT</v>
      </c>
      <c r="N67" s="12">
        <f t="shared" ca="1" si="36"/>
        <v>0</v>
      </c>
      <c r="O67" s="12">
        <f t="shared" ca="1" si="36"/>
        <v>0</v>
      </c>
      <c r="P67" s="12">
        <f t="shared" ca="1" si="36"/>
        <v>0</v>
      </c>
      <c r="Q67" s="12">
        <f t="shared" ca="1" si="36"/>
        <v>0</v>
      </c>
      <c r="R67" s="13">
        <f t="shared" ca="1" si="36"/>
        <v>0</v>
      </c>
      <c r="S67" s="12">
        <f t="shared" ca="1" si="36"/>
        <v>0</v>
      </c>
      <c r="T67" s="12">
        <f t="shared" ca="1" si="36"/>
        <v>0</v>
      </c>
      <c r="U67" s="12">
        <f t="shared" ca="1" si="36"/>
        <v>0</v>
      </c>
      <c r="V67" s="12">
        <f t="shared" ca="1" si="36"/>
        <v>0</v>
      </c>
      <c r="W67" s="13"/>
    </row>
    <row r="68" spans="2:23" thickBot="1" x14ac:dyDescent="0.3">
      <c r="B68" s="6">
        <f ca="1">(INDIRECT("B"&amp;ROW()-2)+1)</f>
        <v>1</v>
      </c>
      <c r="C68" s="20" t="s">
        <v>101</v>
      </c>
      <c r="D68" s="222"/>
      <c r="E68" s="222"/>
      <c r="F68" s="222"/>
      <c r="G68" s="222"/>
      <c r="K68" s="4"/>
      <c r="M68" s="20" t="str">
        <f t="shared" ca="1" si="36"/>
        <v>Addresses Problem Statement</v>
      </c>
      <c r="N68" s="222">
        <f t="shared" ca="1" si="36"/>
        <v>0</v>
      </c>
      <c r="O68" s="222">
        <f t="shared" ca="1" si="36"/>
        <v>0</v>
      </c>
      <c r="P68" s="222">
        <f t="shared" ca="1" si="36"/>
        <v>0</v>
      </c>
      <c r="Q68" s="222">
        <f t="shared" ca="1" si="36"/>
        <v>0</v>
      </c>
      <c r="R68" s="222">
        <f t="shared" ca="1" si="36"/>
        <v>0</v>
      </c>
      <c r="S68" s="222">
        <f t="shared" ca="1" si="36"/>
        <v>0</v>
      </c>
      <c r="T68" s="222">
        <f t="shared" ca="1" si="36"/>
        <v>0</v>
      </c>
      <c r="U68" s="222">
        <f t="shared" ca="1" si="36"/>
        <v>0</v>
      </c>
      <c r="V68" s="222">
        <f t="shared" ca="1" si="36"/>
        <v>0</v>
      </c>
      <c r="W68" s="222"/>
    </row>
    <row r="69" spans="2:23" s="5" customFormat="1" ht="27" thickTop="1" x14ac:dyDescent="0.4">
      <c r="B69" s="55" t="str">
        <f ca="1">(INDIRECT("B"&amp;ROW()-2))</f>
        <v>E</v>
      </c>
      <c r="C69" s="56" t="str">
        <f>"SUMMARY "&amp;C67</f>
        <v>SUMMARY PROBLEM STATEMENT</v>
      </c>
      <c r="D69" s="57" t="s">
        <v>131</v>
      </c>
      <c r="E69" s="57" t="s">
        <v>131</v>
      </c>
      <c r="F69" s="57" t="s">
        <v>131</v>
      </c>
      <c r="G69" s="57" t="s">
        <v>131</v>
      </c>
      <c r="H69"/>
      <c r="K69" s="15"/>
      <c r="M69" s="14" t="str">
        <f t="shared" ca="1" si="36"/>
        <v>SUMMARY PROBLEM STATEMENT</v>
      </c>
      <c r="N69" s="11">
        <f ca="1">IF(OFFSET(N69,0,-$M$1,1,1)="Not Preferred",0,1)</f>
        <v>1</v>
      </c>
      <c r="O69" s="11">
        <f t="shared" ref="O69:W69" ca="1" si="37">IF(OFFSET(O69,0,-$M$1,1,1)="Not Preferred",0,1)</f>
        <v>1</v>
      </c>
      <c r="P69" s="11">
        <f t="shared" ca="1" si="37"/>
        <v>1</v>
      </c>
      <c r="Q69" s="11">
        <f t="shared" ca="1" si="37"/>
        <v>1</v>
      </c>
      <c r="R69" s="11">
        <f t="shared" ca="1" si="37"/>
        <v>1</v>
      </c>
      <c r="S69" s="11">
        <f t="shared" ca="1" si="37"/>
        <v>1</v>
      </c>
      <c r="T69" s="11">
        <f t="shared" ca="1" si="37"/>
        <v>1</v>
      </c>
      <c r="U69" s="11">
        <f t="shared" ca="1" si="37"/>
        <v>1</v>
      </c>
      <c r="V69" s="11">
        <f t="shared" ca="1" si="37"/>
        <v>1</v>
      </c>
      <c r="W69" s="11">
        <f t="shared" ca="1" si="37"/>
        <v>1</v>
      </c>
    </row>
    <row r="70" spans="2:23" x14ac:dyDescent="0.3">
      <c r="K70" s="4"/>
      <c r="M70" s="5"/>
    </row>
    <row r="71" spans="2:23" x14ac:dyDescent="0.3">
      <c r="B71" s="5"/>
      <c r="C71" s="9" t="s">
        <v>109</v>
      </c>
      <c r="D71" s="9" t="s">
        <v>110</v>
      </c>
      <c r="E71" s="9" t="s">
        <v>111</v>
      </c>
      <c r="F71" s="9" t="s">
        <v>112</v>
      </c>
      <c r="G71" s="9" t="s">
        <v>113</v>
      </c>
      <c r="K71" s="4"/>
      <c r="M71" s="9" t="str">
        <f t="shared" ref="M71:V71" ca="1" si="38">OFFSET(M71,0,-$M$1,1,1)</f>
        <v>CRITERIA FOR EVALUATING ALTERNATIVES</v>
      </c>
      <c r="N71" s="9" t="str">
        <f t="shared" ca="1" si="38"/>
        <v xml:space="preserve">Do Nothing </v>
      </c>
      <c r="O71" s="9" t="str">
        <f t="shared" ca="1" si="38"/>
        <v xml:space="preserve">Repair/Rehabilitation </v>
      </c>
      <c r="P71" s="9" t="str">
        <f t="shared" ca="1" si="38"/>
        <v xml:space="preserve">Replacement </v>
      </c>
      <c r="Q71" s="9" t="str">
        <f t="shared" ca="1" si="38"/>
        <v>Abandonment</v>
      </c>
      <c r="R71" s="9">
        <f t="shared" ca="1" si="38"/>
        <v>0</v>
      </c>
      <c r="S71" s="9">
        <f t="shared" ca="1" si="38"/>
        <v>0</v>
      </c>
      <c r="T71" s="9">
        <f t="shared" ca="1" si="38"/>
        <v>0</v>
      </c>
      <c r="U71" s="9">
        <f t="shared" ca="1" si="38"/>
        <v>0</v>
      </c>
      <c r="V71" s="9">
        <f t="shared" ca="1" si="38"/>
        <v>0</v>
      </c>
      <c r="W71" s="9"/>
    </row>
    <row r="72" spans="2:23" ht="26.25" x14ac:dyDescent="0.25">
      <c r="C72" s="16" t="s">
        <v>133</v>
      </c>
      <c r="D72" s="17" t="e">
        <f ca="1">IF(D69="Not Preferred", "Not Preferred", VLOOKUP($L$1+1-IF(OFFSET(D72,0,$M$1)=MIN(OFFSET($M72,0,1,1,$L$1)),$L$1,RANK(OFFSET(D72,0,$M$1),OFFSET($M$72,0,1,1,$L$1))),Reference!#REF!,2))</f>
        <v>#REF!</v>
      </c>
      <c r="E72" s="17" t="e">
        <f ca="1">IF(E69="Not Preferred", "Not Preferred", VLOOKUP($L$1+1-IF(OFFSET(E72,0,$M$1)=MIN(OFFSET($M72,0,1,1,$L$1)),$L$1,RANK(OFFSET(E72,0,$M$1),OFFSET($M$72,0,1,1,$L$1))),Reference!#REF!,2))</f>
        <v>#REF!</v>
      </c>
      <c r="F72" s="17" t="e">
        <f ca="1">IF(F69="Not Preferred", "Not Preferred", VLOOKUP($L$1+1-IF(OFFSET(F72,0,$M$1)=MIN(OFFSET($M72,0,1,1,$L$1)),$L$1,RANK(OFFSET(F72,0,$M$1),OFFSET($M$72,0,1,1,$L$1))),Reference!#REF!,2))</f>
        <v>#REF!</v>
      </c>
      <c r="G72" s="17" t="e">
        <f ca="1">IF(G69="Not Preferred", "Not Preferred", VLOOKUP($L$1+1-IF(OFFSET(G72,0,$M$1)=MIN(OFFSET($M72,0,1,1,$L$1)),$L$1,RANK(OFFSET(G72,0,$M$1),OFFSET($M$72,0,1,1,$L$1))),Reference!#REF!,2))</f>
        <v>#REF!</v>
      </c>
      <c r="K72" s="4"/>
      <c r="M72" s="16" t="str">
        <f ca="1">OFFSET(M72,0,-$M$1,1,1)</f>
        <v>OVERALL SUMMARY</v>
      </c>
      <c r="N72" s="51" t="e">
        <f ca="1">IF(N69=0,1000,(($L$1+1)*$N$1)-(RANK(N48,OFFSET($N48,0,0,1,$L$1))+RANK(N32,OFFSET($N32,0,0,1,$L$1))+RANK(N16,OFFSET($N16,0,0,1,$L$1))+RANK(N64,OFFSET($N64,0,0,1,$L$1))))</f>
        <v>#REF!</v>
      </c>
      <c r="O72" s="51" t="e">
        <f t="shared" ref="O72:W72" ca="1" si="39">IF(O69=0,1000,(($L$1+1)*$N$1)-(RANK(O48,OFFSET($N48,0,0,1,$L$1))+RANK(O32,OFFSET($N32,0,0,1,$L$1))+RANK(O16,OFFSET($N16,0,0,1,$L$1))+RANK(O64,OFFSET($N64,0,0,1,$L$1))))</f>
        <v>#REF!</v>
      </c>
      <c r="P72" s="51" t="e">
        <f t="shared" ca="1" si="39"/>
        <v>#REF!</v>
      </c>
      <c r="Q72" s="51" t="e">
        <f t="shared" ca="1" si="39"/>
        <v>#REF!</v>
      </c>
      <c r="R72" s="51" t="e">
        <f t="shared" ca="1" si="39"/>
        <v>#REF!</v>
      </c>
      <c r="S72" s="51" t="e">
        <f t="shared" ca="1" si="39"/>
        <v>#REF!</v>
      </c>
      <c r="T72" s="51" t="e">
        <f t="shared" ca="1" si="39"/>
        <v>#REF!</v>
      </c>
      <c r="U72" s="51" t="e">
        <f t="shared" ca="1" si="39"/>
        <v>#REF!</v>
      </c>
      <c r="V72" s="51" t="e">
        <f t="shared" ca="1" si="39"/>
        <v>#REF!</v>
      </c>
      <c r="W72" s="51" t="e">
        <f t="shared" ca="1" si="39"/>
        <v>#REF!</v>
      </c>
    </row>
    <row r="74" spans="2:23" ht="26.25" x14ac:dyDescent="0.4">
      <c r="C74" s="24" t="s">
        <v>134</v>
      </c>
    </row>
    <row r="75" spans="2:23" ht="46.5" x14ac:dyDescent="0.7">
      <c r="C75" s="23" t="e">
        <f>IF(Reference!#REF!="", "", Reference!#REF!)</f>
        <v>#REF!</v>
      </c>
      <c r="D75" s="22" t="e">
        <f>IF(Reference!#REF!="", "", Reference!#REF!)</f>
        <v>#REF!</v>
      </c>
      <c r="E75" s="5"/>
      <c r="F75" s="5"/>
      <c r="G75" s="5"/>
    </row>
    <row r="76" spans="2:23" ht="46.5" x14ac:dyDescent="0.7">
      <c r="C76" s="23" t="e">
        <f>IF(Reference!#REF!="", "", Reference!#REF!)</f>
        <v>#REF!</v>
      </c>
      <c r="D76" s="22" t="e">
        <f>IF(Reference!#REF!="", "", Reference!#REF!)</f>
        <v>#REF!</v>
      </c>
    </row>
    <row r="77" spans="2:23" ht="46.5" x14ac:dyDescent="0.7">
      <c r="C77" s="23" t="e">
        <f>IF(Reference!#REF!="", "", Reference!#REF!)</f>
        <v>#REF!</v>
      </c>
      <c r="D77" s="22" t="e">
        <f>IF(Reference!#REF!="", "", Reference!#REF!)</f>
        <v>#REF!</v>
      </c>
    </row>
    <row r="78" spans="2:23" ht="46.5" x14ac:dyDescent="0.7">
      <c r="C78" s="23" t="e">
        <f>IF(Reference!#REF!="", "", Reference!#REF!)</f>
        <v>#REF!</v>
      </c>
      <c r="D78" s="22" t="e">
        <f>IF(Reference!#REF!="", "", Reference!#REF!)</f>
        <v>#REF!</v>
      </c>
    </row>
    <row r="79" spans="2:23" ht="12.75" customHeight="1" x14ac:dyDescent="0.7">
      <c r="C79" s="23" t="e">
        <f>IF(Reference!#REF!="", "", Reference!#REF!)</f>
        <v>#REF!</v>
      </c>
      <c r="D79" s="22" t="e">
        <f>IF(Reference!#REF!="", "", Reference!#REF!)</f>
        <v>#REF!</v>
      </c>
    </row>
    <row r="80" spans="2:23" ht="14.25" customHeight="1" thickBot="1" x14ac:dyDescent="0.75">
      <c r="C80" s="23"/>
      <c r="D80" s="22"/>
    </row>
    <row r="81" spans="3:7" ht="53.25" thickBot="1" x14ac:dyDescent="0.3">
      <c r="C81" s="60" t="s">
        <v>109</v>
      </c>
      <c r="D81" s="61" t="str">
        <f>D2</f>
        <v xml:space="preserve">Do Nothing </v>
      </c>
      <c r="E81" s="61" t="str">
        <f>E2</f>
        <v xml:space="preserve">Repair/Rehabilitation </v>
      </c>
      <c r="F81" s="61" t="str">
        <f>F2</f>
        <v xml:space="preserve">Replacement </v>
      </c>
      <c r="G81" s="62" t="str">
        <f>G2</f>
        <v>Abandonment</v>
      </c>
    </row>
    <row r="82" spans="3:7" ht="26.25" x14ac:dyDescent="0.25">
      <c r="C82" s="66" t="str">
        <f>C3</f>
        <v>NATURAL ENVIRONMENT</v>
      </c>
      <c r="D82" s="67" t="e">
        <f ca="1">D16</f>
        <v>#REF!</v>
      </c>
      <c r="E82" s="67" t="e">
        <f ca="1">E16</f>
        <v>#REF!</v>
      </c>
      <c r="F82" s="67" t="e">
        <f ca="1">F16</f>
        <v>#REF!</v>
      </c>
      <c r="G82" s="68" t="e">
        <f ca="1">G16</f>
        <v>#REF!</v>
      </c>
    </row>
    <row r="83" spans="3:7" ht="26.25" x14ac:dyDescent="0.25">
      <c r="C83" s="66" t="str">
        <f>C19</f>
        <v>SOCIO-CULTURAL ENVIRONMENT</v>
      </c>
      <c r="D83" s="67" t="e">
        <f ca="1">D32</f>
        <v>#REF!</v>
      </c>
      <c r="E83" s="67" t="e">
        <f ca="1">E32</f>
        <v>#REF!</v>
      </c>
      <c r="F83" s="67" t="e">
        <f ca="1">F32</f>
        <v>#REF!</v>
      </c>
      <c r="G83" s="68" t="e">
        <f ca="1">G32</f>
        <v>#REF!</v>
      </c>
    </row>
    <row r="84" spans="3:7" ht="26.25" x14ac:dyDescent="0.25">
      <c r="C84" s="66" t="str">
        <f>C35</f>
        <v>FINANCIAL FACTORS</v>
      </c>
      <c r="D84" s="67" t="e">
        <f ca="1">D48</f>
        <v>#REF!</v>
      </c>
      <c r="E84" s="67" t="e">
        <f ca="1">E48</f>
        <v>#REF!</v>
      </c>
      <c r="F84" s="67" t="e">
        <f ca="1">F48</f>
        <v>#REF!</v>
      </c>
      <c r="G84" s="68" t="e">
        <f ca="1">G48</f>
        <v>#REF!</v>
      </c>
    </row>
    <row r="85" spans="3:7" ht="26.25" x14ac:dyDescent="0.25">
      <c r="C85" s="69" t="str">
        <f>C51</f>
        <v>TECHNICAL FACTORS</v>
      </c>
      <c r="D85" s="67" t="e">
        <f ca="1">D64</f>
        <v>#REF!</v>
      </c>
      <c r="E85" s="67" t="e">
        <f ca="1">E64</f>
        <v>#REF!</v>
      </c>
      <c r="F85" s="67" t="e">
        <f ca="1">F64</f>
        <v>#REF!</v>
      </c>
      <c r="G85" s="68" t="e">
        <f ca="1">G64</f>
        <v>#REF!</v>
      </c>
    </row>
    <row r="86" spans="3:7" ht="27" thickBot="1" x14ac:dyDescent="0.3">
      <c r="C86" s="69" t="str">
        <f>C67</f>
        <v>PROBLEM STATEMENT</v>
      </c>
      <c r="D86" s="70" t="str">
        <f>D69</f>
        <v>Preferred</v>
      </c>
      <c r="E86" s="70" t="str">
        <f>E69</f>
        <v>Preferred</v>
      </c>
      <c r="F86" s="70" t="str">
        <f>F69</f>
        <v>Preferred</v>
      </c>
      <c r="G86" s="71" t="str">
        <f>G69</f>
        <v>Preferred</v>
      </c>
    </row>
    <row r="87" spans="3:7" ht="27.75" thickTop="1" thickBot="1" x14ac:dyDescent="0.3">
      <c r="C87" s="72" t="s">
        <v>133</v>
      </c>
      <c r="D87" s="73" t="e">
        <f ca="1">D72</f>
        <v>#REF!</v>
      </c>
      <c r="E87" s="73" t="e">
        <f ca="1">E72</f>
        <v>#REF!</v>
      </c>
      <c r="F87" s="73" t="e">
        <f ca="1">F72</f>
        <v>#REF!</v>
      </c>
      <c r="G87" s="74" t="e">
        <f ca="1">G72</f>
        <v>#REF!</v>
      </c>
    </row>
  </sheetData>
  <dataValidations count="2">
    <dataValidation type="list" allowBlank="1" showInputMessage="1" showErrorMessage="1" sqref="D9:G9 D11:G11 D13:G13 D15:G15 D5:G5 D25:G25 D27:G27 D29:G29 D31:G31 D21:G21 D23:G23 D41:G41 D43:G43 D45:G45 D47:G47 D7:G7 D39:G39 D61:G61 D59:G59 D57:G57 D53:G53 D55:G55 D37:G37 D63:G63" xr:uid="{00000000-0002-0000-0A00-000000000000}">
      <formula1>Dots2</formula1>
    </dataValidation>
    <dataValidation type="list" allowBlank="1" showInputMessage="1" showErrorMessage="1" sqref="D69:G69" xr:uid="{00000000-0002-0000-0A00-000001000000}">
      <formula1>"Preferred, Not Preferred"</formula1>
    </dataValidation>
  </dataValidations>
  <pageMargins left="0.7" right="0.7" top="0.75" bottom="0.75" header="0.3" footer="0.3"/>
  <pageSetup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B1:V87"/>
  <sheetViews>
    <sheetView topLeftCell="A56" zoomScale="55" zoomScaleNormal="55" zoomScaleSheetLayoutView="25" workbookViewId="0">
      <selection activeCell="C94" sqref="C93:C94"/>
    </sheetView>
  </sheetViews>
  <sheetFormatPr defaultColWidth="9.140625" defaultRowHeight="18.75" x14ac:dyDescent="0.3"/>
  <cols>
    <col min="1" max="1" width="9.140625" style="32"/>
    <col min="2" max="2" width="5.28515625" style="32" customWidth="1"/>
    <col min="3" max="3" width="69.7109375" style="33" bestFit="1" customWidth="1"/>
    <col min="4" max="4" width="48.42578125" style="32" customWidth="1"/>
    <col min="5" max="6" width="44.7109375" style="32" customWidth="1"/>
    <col min="7" max="7" width="8.7109375"/>
    <col min="8" max="8" width="8.85546875" customWidth="1"/>
    <col min="9" max="9" width="8.85546875" style="32" customWidth="1"/>
    <col min="10" max="11" width="9.140625" style="32"/>
    <col min="12" max="22" width="101.140625" style="32" customWidth="1"/>
    <col min="23" max="16384" width="9.140625" style="32"/>
  </cols>
  <sheetData>
    <row r="1" spans="2:22" ht="19.5" thickBot="1" x14ac:dyDescent="0.35">
      <c r="J1" s="34"/>
      <c r="K1" s="35">
        <f>COUNTA(A2:J2)-1</f>
        <v>3</v>
      </c>
      <c r="L1" s="36">
        <f>COLUMN(L1)-COLUMN(C2)</f>
        <v>9</v>
      </c>
      <c r="M1" s="36">
        <v>4</v>
      </c>
      <c r="N1" s="36"/>
      <c r="O1" s="36"/>
      <c r="P1" s="36"/>
      <c r="Q1" s="36"/>
    </row>
    <row r="2" spans="2:22" x14ac:dyDescent="0.3">
      <c r="B2" s="33"/>
      <c r="C2" s="37" t="s">
        <v>109</v>
      </c>
      <c r="D2" s="37" t="s">
        <v>110</v>
      </c>
      <c r="E2" s="37" t="s">
        <v>111</v>
      </c>
      <c r="F2" s="37" t="s">
        <v>112</v>
      </c>
      <c r="J2" s="38"/>
      <c r="L2" s="37" t="str">
        <f t="shared" ref="L2:U4" ca="1" si="0">OFFSET(L2,0,-$L$1,1,1)</f>
        <v>CRITERIA FOR EVALUATING ALTERNATIVES</v>
      </c>
      <c r="M2" s="37" t="str">
        <f t="shared" ca="1" si="0"/>
        <v xml:space="preserve">Do Nothing </v>
      </c>
      <c r="N2" s="37" t="str">
        <f t="shared" ca="1" si="0"/>
        <v xml:space="preserve">Repair/Rehabilitation </v>
      </c>
      <c r="O2" s="37" t="str">
        <f t="shared" ca="1" si="0"/>
        <v xml:space="preserve">Replacement </v>
      </c>
      <c r="P2" s="37">
        <f t="shared" ca="1" si="0"/>
        <v>0</v>
      </c>
      <c r="Q2" s="37">
        <f t="shared" ca="1" si="0"/>
        <v>0</v>
      </c>
      <c r="R2" s="37">
        <f t="shared" ca="1" si="0"/>
        <v>0</v>
      </c>
      <c r="S2" s="37">
        <f t="shared" ca="1" si="0"/>
        <v>0</v>
      </c>
      <c r="T2" s="37">
        <f t="shared" ca="1" si="0"/>
        <v>0</v>
      </c>
      <c r="U2" s="37" t="str">
        <f t="shared" ca="1" si="0"/>
        <v>CRITERIA FOR EVALUATING ALTERNATIVES</v>
      </c>
      <c r="V2" s="37"/>
    </row>
    <row r="3" spans="2:22" x14ac:dyDescent="0.25">
      <c r="B3" s="31" t="s">
        <v>17</v>
      </c>
      <c r="C3" s="39" t="s">
        <v>114</v>
      </c>
      <c r="D3" s="40"/>
      <c r="E3" s="40"/>
      <c r="F3" s="41"/>
      <c r="J3" s="38"/>
      <c r="L3" s="39" t="str">
        <f t="shared" ca="1" si="0"/>
        <v>NATURAL ENVIRONMENT</v>
      </c>
      <c r="M3" s="40">
        <f t="shared" ca="1" si="0"/>
        <v>0</v>
      </c>
      <c r="N3" s="40">
        <f t="shared" ca="1" si="0"/>
        <v>0</v>
      </c>
      <c r="O3" s="40">
        <f t="shared" ca="1" si="0"/>
        <v>0</v>
      </c>
      <c r="P3" s="40">
        <f t="shared" ca="1" si="0"/>
        <v>0</v>
      </c>
      <c r="Q3" s="41">
        <f t="shared" ca="1" si="0"/>
        <v>0</v>
      </c>
      <c r="R3" s="40">
        <f t="shared" ca="1" si="0"/>
        <v>0</v>
      </c>
      <c r="S3" s="40">
        <f t="shared" ca="1" si="0"/>
        <v>0</v>
      </c>
      <c r="T3" s="40">
        <f t="shared" ca="1" si="0"/>
        <v>0</v>
      </c>
      <c r="U3" s="40" t="str">
        <f t="shared" ca="1" si="0"/>
        <v>NATURAL ENVIRONMENT</v>
      </c>
      <c r="V3" s="41"/>
    </row>
    <row r="4" spans="2:22" ht="18" x14ac:dyDescent="0.25">
      <c r="B4" s="42">
        <f ca="1">(INDIRECT("B"&amp;ROW()-2)+1)</f>
        <v>1</v>
      </c>
      <c r="C4" s="43" t="s">
        <v>115</v>
      </c>
      <c r="D4" s="44"/>
      <c r="E4" s="44"/>
      <c r="F4" s="44"/>
      <c r="J4" s="38"/>
      <c r="L4" s="43" t="str">
        <f t="shared" ca="1" si="0"/>
        <v>Vegetation</v>
      </c>
      <c r="M4" s="44">
        <f t="shared" ca="1" si="0"/>
        <v>0</v>
      </c>
      <c r="N4" s="44">
        <f t="shared" ca="1" si="0"/>
        <v>0</v>
      </c>
      <c r="O4" s="44">
        <f t="shared" ca="1" si="0"/>
        <v>0</v>
      </c>
      <c r="P4" s="44">
        <f t="shared" ca="1" si="0"/>
        <v>0</v>
      </c>
      <c r="Q4" s="44">
        <f t="shared" ca="1" si="0"/>
        <v>0</v>
      </c>
      <c r="R4" s="44">
        <f t="shared" ca="1" si="0"/>
        <v>0</v>
      </c>
      <c r="S4" s="44">
        <f t="shared" ca="1" si="0"/>
        <v>0</v>
      </c>
      <c r="T4" s="44">
        <f t="shared" ca="1" si="0"/>
        <v>0</v>
      </c>
      <c r="U4" s="44" t="str">
        <f t="shared" ca="1" si="0"/>
        <v>Vegetation</v>
      </c>
      <c r="V4" s="44"/>
    </row>
    <row r="5" spans="2:22" ht="46.5" x14ac:dyDescent="0.25">
      <c r="B5" s="45"/>
      <c r="C5" s="46" t="s">
        <v>27</v>
      </c>
      <c r="D5" s="47" t="s">
        <v>116</v>
      </c>
      <c r="E5" s="47" t="s">
        <v>136</v>
      </c>
      <c r="F5" s="47" t="s">
        <v>136</v>
      </c>
      <c r="J5" s="38"/>
      <c r="L5" s="46" t="str">
        <f t="shared" ref="L5:L16" ca="1" si="1">OFFSET(L5,0,-$L$1,1,1)</f>
        <v>Rating</v>
      </c>
      <c r="M5" s="47" t="e">
        <f ca="1">VLOOKUP(OFFSET(M5,0,-$L$1,1,1),Reference!#REF!,2,0)</f>
        <v>#REF!</v>
      </c>
      <c r="N5" s="47" t="e">
        <f ca="1">VLOOKUP(OFFSET(N5,0,-$L$1,1,1),Reference!#REF!,2,0)</f>
        <v>#REF!</v>
      </c>
      <c r="O5" s="47" t="e">
        <f ca="1">VLOOKUP(OFFSET(O5,0,-$L$1,1,1),Reference!#REF!,2,0)</f>
        <v>#REF!</v>
      </c>
      <c r="P5" s="47" t="e">
        <f ca="1">VLOOKUP(OFFSET(P5,0,-$L$1,1,1),Reference!#REF!,2,0)</f>
        <v>#REF!</v>
      </c>
      <c r="Q5" s="47" t="e">
        <f ca="1">VLOOKUP(OFFSET(Q5,0,-$L$1,1,1),Reference!#REF!,2,0)</f>
        <v>#REF!</v>
      </c>
      <c r="R5" s="47" t="e">
        <f ca="1">VLOOKUP(OFFSET(R5,0,-$L$1,1,1),Reference!#REF!,2,0)</f>
        <v>#REF!</v>
      </c>
      <c r="S5" s="47" t="e">
        <f ca="1">VLOOKUP(OFFSET(S5,0,-$L$1,1,1),Reference!#REF!,2,0)</f>
        <v>#REF!</v>
      </c>
      <c r="T5" s="47" t="e">
        <f ca="1">VLOOKUP(OFFSET(T5,0,-$L$1,1,1),Reference!#REF!,2,0)</f>
        <v>#REF!</v>
      </c>
      <c r="U5" s="47" t="e">
        <f ca="1">VLOOKUP(OFFSET(U5,0,-$L$1,1,1),Reference!#REF!,2,0)</f>
        <v>#REF!</v>
      </c>
      <c r="V5" s="47"/>
    </row>
    <row r="6" spans="2:22" ht="18" x14ac:dyDescent="0.25">
      <c r="B6" s="42">
        <f ca="1">(INDIRECT("B"&amp;ROW()-2)+1)</f>
        <v>2</v>
      </c>
      <c r="C6" s="43" t="s">
        <v>119</v>
      </c>
      <c r="D6" s="44"/>
      <c r="E6" s="44"/>
      <c r="F6" s="44"/>
      <c r="J6" s="38"/>
      <c r="L6" s="43" t="str">
        <f t="shared" ca="1" si="1"/>
        <v>Fisheries / Aquatic</v>
      </c>
      <c r="M6" s="44">
        <f t="shared" ref="M6:U6" ca="1" si="2">OFFSET(M6,0,-$L$1,1,1)</f>
        <v>0</v>
      </c>
      <c r="N6" s="44">
        <f t="shared" ca="1" si="2"/>
        <v>0</v>
      </c>
      <c r="O6" s="44">
        <f t="shared" ca="1" si="2"/>
        <v>0</v>
      </c>
      <c r="P6" s="44">
        <f t="shared" ca="1" si="2"/>
        <v>0</v>
      </c>
      <c r="Q6" s="44">
        <f t="shared" ca="1" si="2"/>
        <v>0</v>
      </c>
      <c r="R6" s="44">
        <f t="shared" ca="1" si="2"/>
        <v>0</v>
      </c>
      <c r="S6" s="44">
        <f t="shared" ca="1" si="2"/>
        <v>0</v>
      </c>
      <c r="T6" s="44">
        <f t="shared" ca="1" si="2"/>
        <v>0</v>
      </c>
      <c r="U6" s="44" t="str">
        <f t="shared" ca="1" si="2"/>
        <v>Fisheries / Aquatic</v>
      </c>
      <c r="V6" s="44"/>
    </row>
    <row r="7" spans="2:22" ht="46.5" x14ac:dyDescent="0.25">
      <c r="B7" s="45"/>
      <c r="C7" s="46" t="s">
        <v>27</v>
      </c>
      <c r="D7" s="47" t="s">
        <v>116</v>
      </c>
      <c r="E7" s="47" t="s">
        <v>136</v>
      </c>
      <c r="F7" s="47" t="s">
        <v>136</v>
      </c>
      <c r="J7" s="38"/>
      <c r="L7" s="46" t="str">
        <f t="shared" ca="1" si="1"/>
        <v>Rating</v>
      </c>
      <c r="M7" s="47" t="e">
        <f ca="1">VLOOKUP(OFFSET(M7,0,-$L$1,1,1),Reference!#REF!,2,0)</f>
        <v>#REF!</v>
      </c>
      <c r="N7" s="47" t="e">
        <f ca="1">VLOOKUP(OFFSET(N7,0,-$L$1,1,1),Reference!#REF!,2,0)</f>
        <v>#REF!</v>
      </c>
      <c r="O7" s="47" t="e">
        <f ca="1">VLOOKUP(OFFSET(O7,0,-$L$1,1,1),Reference!#REF!,2,0)</f>
        <v>#REF!</v>
      </c>
      <c r="P7" s="47" t="e">
        <f ca="1">VLOOKUP(OFFSET(P7,0,-$L$1,1,1),Reference!#REF!,2,0)</f>
        <v>#REF!</v>
      </c>
      <c r="Q7" s="47" t="e">
        <f ca="1">VLOOKUP(OFFSET(Q7,0,-$L$1,1,1),Reference!#REF!,2,0)</f>
        <v>#REF!</v>
      </c>
      <c r="R7" s="47" t="e">
        <f ca="1">VLOOKUP(OFFSET(R7,0,-$L$1,1,1),Reference!#REF!,2,0)</f>
        <v>#REF!</v>
      </c>
      <c r="S7" s="47" t="e">
        <f ca="1">VLOOKUP(OFFSET(S7,0,-$L$1,1,1),Reference!#REF!,2,0)</f>
        <v>#REF!</v>
      </c>
      <c r="T7" s="47" t="e">
        <f ca="1">VLOOKUP(OFFSET(T7,0,-$L$1,1,1),Reference!#REF!,2,0)</f>
        <v>#REF!</v>
      </c>
      <c r="U7" s="47" t="e">
        <f ca="1">VLOOKUP(OFFSET(U7,0,-$L$1,1,1),Reference!#REF!,2,0)</f>
        <v>#REF!</v>
      </c>
      <c r="V7" s="47"/>
    </row>
    <row r="8" spans="2:22" ht="18" x14ac:dyDescent="0.25">
      <c r="B8" s="42">
        <f ca="1">(INDIRECT("B"&amp;ROW()-2)+1)</f>
        <v>3</v>
      </c>
      <c r="C8" s="43" t="s">
        <v>120</v>
      </c>
      <c r="D8" s="44"/>
      <c r="E8" s="44"/>
      <c r="F8" s="44"/>
      <c r="J8" s="38"/>
      <c r="L8" s="43" t="str">
        <f t="shared" ca="1" si="1"/>
        <v>Terrestrial</v>
      </c>
      <c r="M8" s="44">
        <f t="shared" ref="M8:U8" ca="1" si="3">OFFSET(M8,0,-$L$1,1,1)</f>
        <v>0</v>
      </c>
      <c r="N8" s="44">
        <f t="shared" ca="1" si="3"/>
        <v>0</v>
      </c>
      <c r="O8" s="44">
        <f t="shared" ca="1" si="3"/>
        <v>0</v>
      </c>
      <c r="P8" s="44">
        <f t="shared" ca="1" si="3"/>
        <v>0</v>
      </c>
      <c r="Q8" s="44">
        <f t="shared" ca="1" si="3"/>
        <v>0</v>
      </c>
      <c r="R8" s="44">
        <f t="shared" ca="1" si="3"/>
        <v>0</v>
      </c>
      <c r="S8" s="44">
        <f t="shared" ca="1" si="3"/>
        <v>0</v>
      </c>
      <c r="T8" s="44">
        <f t="shared" ca="1" si="3"/>
        <v>0</v>
      </c>
      <c r="U8" s="44" t="str">
        <f t="shared" ca="1" si="3"/>
        <v>Terrestrial</v>
      </c>
      <c r="V8" s="44"/>
    </row>
    <row r="9" spans="2:22" ht="46.5" x14ac:dyDescent="0.25">
      <c r="B9" s="45"/>
      <c r="C9" s="46" t="s">
        <v>27</v>
      </c>
      <c r="D9" s="47" t="s">
        <v>118</v>
      </c>
      <c r="E9" s="47" t="s">
        <v>136</v>
      </c>
      <c r="F9" s="47" t="s">
        <v>136</v>
      </c>
      <c r="J9" s="38"/>
      <c r="L9" s="46" t="str">
        <f t="shared" ca="1" si="1"/>
        <v>Rating</v>
      </c>
      <c r="M9" s="47" t="e">
        <f ca="1">VLOOKUP(OFFSET(M9,0,-$L$1,1,1),Reference!#REF!,2,0)</f>
        <v>#REF!</v>
      </c>
      <c r="N9" s="47" t="e">
        <f ca="1">VLOOKUP(OFFSET(N9,0,-$L$1,1,1),Reference!#REF!,2,0)</f>
        <v>#REF!</v>
      </c>
      <c r="O9" s="47" t="e">
        <f ca="1">VLOOKUP(OFFSET(O9,0,-$L$1,1,1),Reference!#REF!,2,0)</f>
        <v>#REF!</v>
      </c>
      <c r="P9" s="47" t="e">
        <f ca="1">VLOOKUP(OFFSET(P9,0,-$L$1,1,1),Reference!#REF!,2,0)</f>
        <v>#REF!</v>
      </c>
      <c r="Q9" s="47" t="e">
        <f ca="1">VLOOKUP(OFFSET(Q9,0,-$L$1,1,1),Reference!#REF!,2,0)</f>
        <v>#REF!</v>
      </c>
      <c r="R9" s="47" t="e">
        <f ca="1">VLOOKUP(OFFSET(R9,0,-$L$1,1,1),Reference!#REF!,2,0)</f>
        <v>#REF!</v>
      </c>
      <c r="S9" s="47" t="e">
        <f ca="1">VLOOKUP(OFFSET(S9,0,-$L$1,1,1),Reference!#REF!,2,0)</f>
        <v>#REF!</v>
      </c>
      <c r="T9" s="47" t="e">
        <f ca="1">VLOOKUP(OFFSET(T9,0,-$L$1,1,1),Reference!#REF!,2,0)</f>
        <v>#REF!</v>
      </c>
      <c r="U9" s="47" t="e">
        <f ca="1">VLOOKUP(OFFSET(U9,0,-$L$1,1,1),Reference!#REF!,2,0)</f>
        <v>#REF!</v>
      </c>
      <c r="V9" s="47"/>
    </row>
    <row r="10" spans="2:22" ht="18" x14ac:dyDescent="0.25">
      <c r="B10" s="42">
        <f ca="1">(INDIRECT("B"&amp;ROW()-2)+1)</f>
        <v>4</v>
      </c>
      <c r="C10" s="43" t="s">
        <v>135</v>
      </c>
      <c r="D10" s="44"/>
      <c r="E10" s="44"/>
      <c r="F10" s="44"/>
      <c r="J10" s="38"/>
      <c r="L10" s="43" t="str">
        <f t="shared" ca="1" si="1"/>
        <v>Trees</v>
      </c>
      <c r="M10" s="44">
        <f t="shared" ref="M10:U10" ca="1" si="4">OFFSET(M10,0,-$L$1,1,1)</f>
        <v>0</v>
      </c>
      <c r="N10" s="44">
        <f t="shared" ca="1" si="4"/>
        <v>0</v>
      </c>
      <c r="O10" s="44">
        <f t="shared" ca="1" si="4"/>
        <v>0</v>
      </c>
      <c r="P10" s="44">
        <f t="shared" ca="1" si="4"/>
        <v>0</v>
      </c>
      <c r="Q10" s="44">
        <f t="shared" ca="1" si="4"/>
        <v>0</v>
      </c>
      <c r="R10" s="44">
        <f t="shared" ca="1" si="4"/>
        <v>0</v>
      </c>
      <c r="S10" s="44">
        <f t="shared" ca="1" si="4"/>
        <v>0</v>
      </c>
      <c r="T10" s="44">
        <f t="shared" ca="1" si="4"/>
        <v>0</v>
      </c>
      <c r="U10" s="44" t="str">
        <f t="shared" ca="1" si="4"/>
        <v>Trees</v>
      </c>
      <c r="V10" s="44"/>
    </row>
    <row r="11" spans="2:22" ht="46.5" x14ac:dyDescent="0.25">
      <c r="B11" s="45"/>
      <c r="C11" s="46" t="s">
        <v>27</v>
      </c>
      <c r="D11" s="47" t="s">
        <v>116</v>
      </c>
      <c r="E11" s="47" t="s">
        <v>136</v>
      </c>
      <c r="F11" s="47" t="s">
        <v>136</v>
      </c>
      <c r="J11" s="38"/>
      <c r="L11" s="46" t="str">
        <f t="shared" ca="1" si="1"/>
        <v>Rating</v>
      </c>
      <c r="M11" s="47" t="e">
        <f ca="1">VLOOKUP(OFFSET(M11,0,-$L$1,1,1),Reference!#REF!,2,0)</f>
        <v>#REF!</v>
      </c>
      <c r="N11" s="47" t="e">
        <f ca="1">VLOOKUP(OFFSET(N11,0,-$L$1,1,1),Reference!#REF!,2,0)</f>
        <v>#REF!</v>
      </c>
      <c r="O11" s="47" t="e">
        <f ca="1">VLOOKUP(OFFSET(O11,0,-$L$1,1,1),Reference!#REF!,2,0)</f>
        <v>#REF!</v>
      </c>
      <c r="P11" s="47" t="e">
        <f ca="1">VLOOKUP(OFFSET(P11,0,-$L$1,1,1),Reference!#REF!,2,0)</f>
        <v>#REF!</v>
      </c>
      <c r="Q11" s="47" t="e">
        <f ca="1">VLOOKUP(OFFSET(Q11,0,-$L$1,1,1),Reference!#REF!,2,0)</f>
        <v>#REF!</v>
      </c>
      <c r="R11" s="47" t="e">
        <f ca="1">VLOOKUP(OFFSET(R11,0,-$L$1,1,1),Reference!#REF!,2,0)</f>
        <v>#REF!</v>
      </c>
      <c r="S11" s="47" t="e">
        <f ca="1">VLOOKUP(OFFSET(S11,0,-$L$1,1,1),Reference!#REF!,2,0)</f>
        <v>#REF!</v>
      </c>
      <c r="T11" s="47" t="e">
        <f ca="1">VLOOKUP(OFFSET(T11,0,-$L$1,1,1),Reference!#REF!,2,0)</f>
        <v>#REF!</v>
      </c>
      <c r="U11" s="47" t="e">
        <f ca="1">VLOOKUP(OFFSET(U11,0,-$L$1,1,1),Reference!#REF!,2,0)</f>
        <v>#REF!</v>
      </c>
      <c r="V11" s="47"/>
    </row>
    <row r="12" spans="2:22" ht="18" x14ac:dyDescent="0.25">
      <c r="B12" s="42">
        <f ca="1">(INDIRECT("B"&amp;ROW()-2)+1)</f>
        <v>5</v>
      </c>
      <c r="C12" s="43" t="s">
        <v>121</v>
      </c>
      <c r="D12" s="44"/>
      <c r="E12" s="44"/>
      <c r="F12" s="44"/>
      <c r="J12" s="38"/>
      <c r="L12" s="43" t="str">
        <f t="shared" ca="1" si="1"/>
        <v>Groundwater Resources</v>
      </c>
      <c r="M12" s="44">
        <f t="shared" ref="M12:U12" ca="1" si="5">OFFSET(M12,0,-$L$1,1,1)</f>
        <v>0</v>
      </c>
      <c r="N12" s="44">
        <f t="shared" ca="1" si="5"/>
        <v>0</v>
      </c>
      <c r="O12" s="44">
        <f t="shared" ca="1" si="5"/>
        <v>0</v>
      </c>
      <c r="P12" s="44">
        <f t="shared" ca="1" si="5"/>
        <v>0</v>
      </c>
      <c r="Q12" s="44">
        <f t="shared" ca="1" si="5"/>
        <v>0</v>
      </c>
      <c r="R12" s="44">
        <f t="shared" ca="1" si="5"/>
        <v>0</v>
      </c>
      <c r="S12" s="44">
        <f t="shared" ca="1" si="5"/>
        <v>0</v>
      </c>
      <c r="T12" s="44">
        <f t="shared" ca="1" si="5"/>
        <v>0</v>
      </c>
      <c r="U12" s="44" t="str">
        <f t="shared" ca="1" si="5"/>
        <v>Groundwater Resources</v>
      </c>
      <c r="V12" s="44"/>
    </row>
    <row r="13" spans="2:22" ht="46.5" x14ac:dyDescent="0.25">
      <c r="B13" s="45"/>
      <c r="C13" s="46" t="s">
        <v>27</v>
      </c>
      <c r="D13" s="47" t="s">
        <v>118</v>
      </c>
      <c r="E13" s="47" t="s">
        <v>136</v>
      </c>
      <c r="F13" s="47" t="s">
        <v>136</v>
      </c>
      <c r="J13" s="38"/>
      <c r="L13" s="46" t="str">
        <f t="shared" ca="1" si="1"/>
        <v>Rating</v>
      </c>
      <c r="M13" s="47" t="e">
        <f ca="1">VLOOKUP(OFFSET(M13,0,-$L$1,1,1),Reference!#REF!,2,0)</f>
        <v>#REF!</v>
      </c>
      <c r="N13" s="47" t="e">
        <f ca="1">VLOOKUP(OFFSET(N13,0,-$L$1,1,1),Reference!#REF!,2,0)</f>
        <v>#REF!</v>
      </c>
      <c r="O13" s="47" t="e">
        <f ca="1">VLOOKUP(OFFSET(O13,0,-$L$1,1,1),Reference!#REF!,2,0)</f>
        <v>#REF!</v>
      </c>
      <c r="P13" s="47" t="e">
        <f ca="1">VLOOKUP(OFFSET(P13,0,-$L$1,1,1),Reference!#REF!,2,0)</f>
        <v>#REF!</v>
      </c>
      <c r="Q13" s="47" t="e">
        <f ca="1">VLOOKUP(OFFSET(Q13,0,-$L$1,1,1),Reference!#REF!,2,0)</f>
        <v>#REF!</v>
      </c>
      <c r="R13" s="47" t="e">
        <f ca="1">VLOOKUP(OFFSET(R13,0,-$L$1,1,1),Reference!#REF!,2,0)</f>
        <v>#REF!</v>
      </c>
      <c r="S13" s="47" t="e">
        <f ca="1">VLOOKUP(OFFSET(S13,0,-$L$1,1,1),Reference!#REF!,2,0)</f>
        <v>#REF!</v>
      </c>
      <c r="T13" s="47" t="e">
        <f ca="1">VLOOKUP(OFFSET(T13,0,-$L$1,1,1),Reference!#REF!,2,0)</f>
        <v>#REF!</v>
      </c>
      <c r="U13" s="47" t="e">
        <f ca="1">VLOOKUP(OFFSET(U13,0,-$L$1,1,1),Reference!#REF!,2,0)</f>
        <v>#REF!</v>
      </c>
      <c r="V13" s="47"/>
    </row>
    <row r="14" spans="2:22" ht="18" x14ac:dyDescent="0.25">
      <c r="B14" s="42">
        <f ca="1">(INDIRECT("B"&amp;ROW()-2)+1)</f>
        <v>6</v>
      </c>
      <c r="C14" s="43"/>
      <c r="D14" s="44"/>
      <c r="E14" s="44"/>
      <c r="F14" s="44"/>
      <c r="J14" s="38"/>
      <c r="L14" s="43">
        <f t="shared" ca="1" si="1"/>
        <v>0</v>
      </c>
      <c r="M14" s="44">
        <f t="shared" ref="M14:U14" ca="1" si="6">OFFSET(M14,0,-$L$1,1,1)</f>
        <v>0</v>
      </c>
      <c r="N14" s="44">
        <f t="shared" ca="1" si="6"/>
        <v>0</v>
      </c>
      <c r="O14" s="44">
        <f t="shared" ca="1" si="6"/>
        <v>0</v>
      </c>
      <c r="P14" s="44">
        <f t="shared" ca="1" si="6"/>
        <v>0</v>
      </c>
      <c r="Q14" s="44">
        <f t="shared" ca="1" si="6"/>
        <v>0</v>
      </c>
      <c r="R14" s="44">
        <f t="shared" ca="1" si="6"/>
        <v>0</v>
      </c>
      <c r="S14" s="44">
        <f t="shared" ca="1" si="6"/>
        <v>0</v>
      </c>
      <c r="T14" s="44">
        <f t="shared" ca="1" si="6"/>
        <v>0</v>
      </c>
      <c r="U14" s="44">
        <f t="shared" ca="1" si="6"/>
        <v>0</v>
      </c>
      <c r="V14" s="44"/>
    </row>
    <row r="15" spans="2:22" ht="47.25" thickBot="1" x14ac:dyDescent="0.3">
      <c r="B15" s="45"/>
      <c r="C15" s="46" t="s">
        <v>27</v>
      </c>
      <c r="D15" s="47" t="s">
        <v>118</v>
      </c>
      <c r="E15" s="47" t="s">
        <v>136</v>
      </c>
      <c r="F15" s="47" t="s">
        <v>136</v>
      </c>
      <c r="J15" s="38"/>
      <c r="L15" s="46" t="str">
        <f t="shared" ca="1" si="1"/>
        <v>Rating</v>
      </c>
      <c r="M15" s="47" t="e">
        <f ca="1">VLOOKUP(OFFSET(M15,0,-$L$1,1,1),Reference!#REF!,2,0)</f>
        <v>#REF!</v>
      </c>
      <c r="N15" s="47" t="e">
        <f ca="1">VLOOKUP(OFFSET(N15,0,-$L$1,1,1),Reference!#REF!,2,0)</f>
        <v>#REF!</v>
      </c>
      <c r="O15" s="47" t="e">
        <f ca="1">VLOOKUP(OFFSET(O15,0,-$L$1,1,1),Reference!#REF!,2,0)</f>
        <v>#REF!</v>
      </c>
      <c r="P15" s="47" t="e">
        <f ca="1">VLOOKUP(OFFSET(P15,0,-$L$1,1,1),Reference!#REF!,2,0)</f>
        <v>#REF!</v>
      </c>
      <c r="Q15" s="47" t="e">
        <f ca="1">VLOOKUP(OFFSET(Q15,0,-$L$1,1,1),Reference!#REF!,2,0)</f>
        <v>#REF!</v>
      </c>
      <c r="R15" s="47" t="e">
        <f ca="1">VLOOKUP(OFFSET(R15,0,-$L$1,1,1),Reference!#REF!,2,0)</f>
        <v>#REF!</v>
      </c>
      <c r="S15" s="47" t="e">
        <f ca="1">VLOOKUP(OFFSET(S15,0,-$L$1,1,1),Reference!#REF!,2,0)</f>
        <v>#REF!</v>
      </c>
      <c r="T15" s="47" t="e">
        <f ca="1">VLOOKUP(OFFSET(T15,0,-$L$1,1,1),Reference!#REF!,2,0)</f>
        <v>#REF!</v>
      </c>
      <c r="U15" s="47" t="e">
        <f ca="1">VLOOKUP(OFFSET(U15,0,-$L$1,1,1),Reference!#REF!,2,0)</f>
        <v>#REF!</v>
      </c>
      <c r="V15" s="47"/>
    </row>
    <row r="16" spans="2:22" s="33" customFormat="1" ht="53.25" thickTop="1" x14ac:dyDescent="0.4">
      <c r="B16" s="55">
        <f ca="1">(INDIRECT("B"&amp;ROW()-2))</f>
        <v>6</v>
      </c>
      <c r="C16" s="56" t="str">
        <f>"SUMMARY "&amp;C3</f>
        <v>SUMMARY NATURAL ENVIRONMENT</v>
      </c>
      <c r="D16" s="57" t="e">
        <f ca="1">VLOOKUP($K$1+1-IF(OFFSET(D16,0,$L$1)=MIN(OFFSET($L16,0,1,1,$K$1)),$K$1,RANK(OFFSET(D16,0,$L$1),OFFSET($L16,0,1,1,$K$1))),Reference!#REF!,2)</f>
        <v>#REF!</v>
      </c>
      <c r="E16" s="57" t="e">
        <f ca="1">VLOOKUP($K$1+1-IF(OFFSET(E16,0,$L$1)=MIN(OFFSET($L16,0,1,1,$K$1)),$K$1,RANK(OFFSET(E16,0,$L$1),OFFSET($L16,0,1,1,$K$1))),Reference!#REF!,2)</f>
        <v>#REF!</v>
      </c>
      <c r="F16" s="57" t="e">
        <f ca="1">VLOOKUP($K$1+1-IF(OFFSET(F16,0,$L$1)=MIN(OFFSET($L16,0,1,1,$K$1)),$K$1,RANK(OFFSET(F16,0,$L$1),OFFSET($L16,0,1,1,$K$1))),Reference!#REF!,2)</f>
        <v>#REF!</v>
      </c>
      <c r="G16"/>
      <c r="H16"/>
      <c r="J16" s="49"/>
      <c r="L16" s="48" t="str">
        <f t="shared" ca="1" si="1"/>
        <v>SUMMARY NATURAL ENVIRONMENT</v>
      </c>
      <c r="M16" s="31" t="e">
        <f ca="1">SUM(OFFSET(M3,0,0,ROW(M16)-ROW(M3),1))</f>
        <v>#REF!</v>
      </c>
      <c r="N16" s="31" t="e">
        <f t="shared" ref="N16:V16" ca="1" si="7">SUM(OFFSET(N3,0,0,ROW(N16)-ROW(N3),1))</f>
        <v>#REF!</v>
      </c>
      <c r="O16" s="31" t="e">
        <f t="shared" ca="1" si="7"/>
        <v>#REF!</v>
      </c>
      <c r="P16" s="31" t="e">
        <f t="shared" ca="1" si="7"/>
        <v>#REF!</v>
      </c>
      <c r="Q16" s="31" t="e">
        <f t="shared" ca="1" si="7"/>
        <v>#REF!</v>
      </c>
      <c r="R16" s="31" t="e">
        <f t="shared" ca="1" si="7"/>
        <v>#REF!</v>
      </c>
      <c r="S16" s="31" t="e">
        <f t="shared" ca="1" si="7"/>
        <v>#REF!</v>
      </c>
      <c r="T16" s="31" t="e">
        <f t="shared" ca="1" si="7"/>
        <v>#REF!</v>
      </c>
      <c r="U16" s="31" t="e">
        <f t="shared" ca="1" si="7"/>
        <v>#REF!</v>
      </c>
      <c r="V16" s="31">
        <f t="shared" ca="1" si="7"/>
        <v>0</v>
      </c>
    </row>
    <row r="17" spans="2:22" x14ac:dyDescent="0.3">
      <c r="J17" s="38"/>
      <c r="L17" s="33"/>
    </row>
    <row r="18" spans="2:22" x14ac:dyDescent="0.3">
      <c r="B18" s="33"/>
      <c r="C18" s="37" t="s">
        <v>109</v>
      </c>
      <c r="D18" s="37" t="str">
        <f>D$2</f>
        <v xml:space="preserve">Do Nothing </v>
      </c>
      <c r="E18" s="37" t="str">
        <f>E$2</f>
        <v xml:space="preserve">Repair/Rehabilitation </v>
      </c>
      <c r="F18" s="37" t="str">
        <f>F$2</f>
        <v xml:space="preserve">Replacement </v>
      </c>
      <c r="J18" s="38"/>
      <c r="L18" s="37" t="str">
        <f t="shared" ref="L18:U18" ca="1" si="8">OFFSET(L18,0,-$L$1,1,1)</f>
        <v>CRITERIA FOR EVALUATING ALTERNATIVES</v>
      </c>
      <c r="M18" s="37" t="str">
        <f t="shared" ca="1" si="8"/>
        <v xml:space="preserve">Do Nothing </v>
      </c>
      <c r="N18" s="37" t="str">
        <f t="shared" ca="1" si="8"/>
        <v xml:space="preserve">Repair/Rehabilitation </v>
      </c>
      <c r="O18" s="37" t="str">
        <f t="shared" ca="1" si="8"/>
        <v xml:space="preserve">Replacement </v>
      </c>
      <c r="P18" s="37">
        <f t="shared" ca="1" si="8"/>
        <v>0</v>
      </c>
      <c r="Q18" s="37">
        <f t="shared" ca="1" si="8"/>
        <v>0</v>
      </c>
      <c r="R18" s="37">
        <f t="shared" ca="1" si="8"/>
        <v>0</v>
      </c>
      <c r="S18" s="37">
        <f t="shared" ca="1" si="8"/>
        <v>0</v>
      </c>
      <c r="T18" s="37">
        <f t="shared" ca="1" si="8"/>
        <v>0</v>
      </c>
      <c r="U18" s="37" t="str">
        <f t="shared" ca="1" si="8"/>
        <v>CRITERIA FOR EVALUATING ALTERNATIVES</v>
      </c>
      <c r="V18" s="37"/>
    </row>
    <row r="19" spans="2:22" x14ac:dyDescent="0.25">
      <c r="B19" s="31" t="s">
        <v>45</v>
      </c>
      <c r="C19" s="39" t="s">
        <v>138</v>
      </c>
      <c r="D19" s="40"/>
      <c r="E19" s="40"/>
      <c r="F19" s="41"/>
      <c r="J19" s="38"/>
      <c r="L19" s="39" t="str">
        <f ca="1">OFFSET(L19,0,-$L$1,1,1)</f>
        <v>SOCIO-CULTURAL ENVIRONMENT</v>
      </c>
      <c r="M19" s="40">
        <f t="shared" ref="M19:U20" ca="1" si="9">OFFSET(M19,0,-$L$1,1,1)</f>
        <v>0</v>
      </c>
      <c r="N19" s="40">
        <f t="shared" ca="1" si="9"/>
        <v>0</v>
      </c>
      <c r="O19" s="40">
        <f t="shared" ca="1" si="9"/>
        <v>0</v>
      </c>
      <c r="P19" s="40">
        <f t="shared" ca="1" si="9"/>
        <v>0</v>
      </c>
      <c r="Q19" s="41">
        <f t="shared" ca="1" si="9"/>
        <v>0</v>
      </c>
      <c r="R19" s="40">
        <f t="shared" ca="1" si="9"/>
        <v>0</v>
      </c>
      <c r="S19" s="40">
        <f t="shared" ca="1" si="9"/>
        <v>0</v>
      </c>
      <c r="T19" s="40">
        <f t="shared" ca="1" si="9"/>
        <v>0</v>
      </c>
      <c r="U19" s="40" t="str">
        <f t="shared" ca="1" si="9"/>
        <v>SOCIO-CULTURAL ENVIRONMENT</v>
      </c>
      <c r="V19" s="41"/>
    </row>
    <row r="20" spans="2:22" ht="18" x14ac:dyDescent="0.25">
      <c r="B20" s="42">
        <f ca="1">(INDIRECT("B"&amp;ROW()-2)+1)</f>
        <v>1</v>
      </c>
      <c r="C20" s="43" t="s">
        <v>124</v>
      </c>
      <c r="D20" s="44"/>
      <c r="E20" s="44"/>
      <c r="F20" s="44"/>
      <c r="J20" s="38"/>
      <c r="L20" s="43" t="str">
        <f t="shared" ref="L20:L32" ca="1" si="10">OFFSET(L20,0,-$L$1,1,1)</f>
        <v>Construction</v>
      </c>
      <c r="M20" s="44">
        <f t="shared" ca="1" si="9"/>
        <v>0</v>
      </c>
      <c r="N20" s="44">
        <f t="shared" ca="1" si="9"/>
        <v>0</v>
      </c>
      <c r="O20" s="44">
        <f t="shared" ca="1" si="9"/>
        <v>0</v>
      </c>
      <c r="P20" s="44">
        <f t="shared" ca="1" si="9"/>
        <v>0</v>
      </c>
      <c r="Q20" s="44">
        <f t="shared" ca="1" si="9"/>
        <v>0</v>
      </c>
      <c r="R20" s="44">
        <f t="shared" ca="1" si="9"/>
        <v>0</v>
      </c>
      <c r="S20" s="44">
        <f t="shared" ca="1" si="9"/>
        <v>0</v>
      </c>
      <c r="T20" s="44">
        <f t="shared" ca="1" si="9"/>
        <v>0</v>
      </c>
      <c r="U20" s="44" t="str">
        <f t="shared" ca="1" si="9"/>
        <v>Construction</v>
      </c>
      <c r="V20" s="44"/>
    </row>
    <row r="21" spans="2:22" ht="46.5" x14ac:dyDescent="0.25">
      <c r="B21" s="45"/>
      <c r="C21" s="46" t="s">
        <v>27</v>
      </c>
      <c r="D21" s="47" t="s">
        <v>116</v>
      </c>
      <c r="E21" s="47" t="s">
        <v>136</v>
      </c>
      <c r="F21" s="47" t="s">
        <v>136</v>
      </c>
      <c r="J21" s="38"/>
      <c r="L21" s="46" t="str">
        <f t="shared" ca="1" si="10"/>
        <v>Rating</v>
      </c>
      <c r="M21" s="47" t="e">
        <f ca="1">VLOOKUP(OFFSET(M21,0,-$L$1,1,1),Reference!#REF!,2,0)</f>
        <v>#REF!</v>
      </c>
      <c r="N21" s="47" t="e">
        <f ca="1">VLOOKUP(OFFSET(N21,0,-$L$1,1,1),Reference!#REF!,2,0)</f>
        <v>#REF!</v>
      </c>
      <c r="O21" s="47" t="e">
        <f ca="1">VLOOKUP(OFFSET(O21,0,-$L$1,1,1),Reference!#REF!,2,0)</f>
        <v>#REF!</v>
      </c>
      <c r="P21" s="47" t="e">
        <f ca="1">VLOOKUP(OFFSET(P21,0,-$L$1,1,1),Reference!#REF!,2,0)</f>
        <v>#REF!</v>
      </c>
      <c r="Q21" s="47" t="e">
        <f ca="1">VLOOKUP(OFFSET(Q21,0,-$L$1,1,1),Reference!#REF!,2,0)</f>
        <v>#REF!</v>
      </c>
      <c r="R21" s="47" t="e">
        <f ca="1">VLOOKUP(OFFSET(R21,0,-$L$1,1,1),Reference!#REF!,2,0)</f>
        <v>#REF!</v>
      </c>
      <c r="S21" s="47" t="e">
        <f ca="1">VLOOKUP(OFFSET(S21,0,-$L$1,1,1),Reference!#REF!,2,0)</f>
        <v>#REF!</v>
      </c>
      <c r="T21" s="47" t="e">
        <f ca="1">VLOOKUP(OFFSET(T21,0,-$L$1,1,1),Reference!#REF!,2,0)</f>
        <v>#REF!</v>
      </c>
      <c r="U21" s="47" t="e">
        <f ca="1">VLOOKUP(OFFSET(U21,0,-$L$1,1,1),Reference!#REF!,2,0)</f>
        <v>#REF!</v>
      </c>
      <c r="V21" s="47"/>
    </row>
    <row r="22" spans="2:22" ht="18" x14ac:dyDescent="0.25">
      <c r="B22" s="42">
        <f ca="1">(INDIRECT("B"&amp;ROW()-2)+1)</f>
        <v>2</v>
      </c>
      <c r="C22" s="43"/>
      <c r="D22" s="44"/>
      <c r="E22" s="44"/>
      <c r="F22" s="44"/>
      <c r="J22" s="38"/>
      <c r="L22" s="43">
        <f t="shared" ca="1" si="10"/>
        <v>0</v>
      </c>
      <c r="M22" s="44">
        <f t="shared" ref="M22:U22" ca="1" si="11">OFFSET(M22,0,-$L$1,1,1)</f>
        <v>0</v>
      </c>
      <c r="N22" s="44">
        <f t="shared" ca="1" si="11"/>
        <v>0</v>
      </c>
      <c r="O22" s="44">
        <f t="shared" ca="1" si="11"/>
        <v>0</v>
      </c>
      <c r="P22" s="44">
        <f t="shared" ca="1" si="11"/>
        <v>0</v>
      </c>
      <c r="Q22" s="44">
        <f t="shared" ca="1" si="11"/>
        <v>0</v>
      </c>
      <c r="R22" s="44">
        <f t="shared" ca="1" si="11"/>
        <v>0</v>
      </c>
      <c r="S22" s="44">
        <f t="shared" ca="1" si="11"/>
        <v>0</v>
      </c>
      <c r="T22" s="44">
        <f t="shared" ca="1" si="11"/>
        <v>0</v>
      </c>
      <c r="U22" s="44">
        <f t="shared" ca="1" si="11"/>
        <v>0</v>
      </c>
      <c r="V22" s="44"/>
    </row>
    <row r="23" spans="2:22" ht="46.5" x14ac:dyDescent="0.25">
      <c r="B23" s="45"/>
      <c r="C23" s="46" t="s">
        <v>27</v>
      </c>
      <c r="D23" s="47" t="s">
        <v>116</v>
      </c>
      <c r="E23" s="47" t="s">
        <v>136</v>
      </c>
      <c r="F23" s="47" t="s">
        <v>136</v>
      </c>
      <c r="J23" s="38"/>
      <c r="L23" s="46" t="str">
        <f t="shared" ca="1" si="10"/>
        <v>Rating</v>
      </c>
      <c r="M23" s="47" t="e">
        <f ca="1">VLOOKUP(OFFSET(M23,0,-$L$1,1,1),Reference!#REF!,2,0)</f>
        <v>#REF!</v>
      </c>
      <c r="N23" s="47" t="e">
        <f ca="1">VLOOKUP(OFFSET(N23,0,-$L$1,1,1),Reference!#REF!,2,0)</f>
        <v>#REF!</v>
      </c>
      <c r="O23" s="47" t="e">
        <f ca="1">VLOOKUP(OFFSET(O23,0,-$L$1,1,1),Reference!#REF!,2,0)</f>
        <v>#REF!</v>
      </c>
      <c r="P23" s="47" t="e">
        <f ca="1">VLOOKUP(OFFSET(P23,0,-$L$1,1,1),Reference!#REF!,2,0)</f>
        <v>#REF!</v>
      </c>
      <c r="Q23" s="47" t="e">
        <f ca="1">VLOOKUP(OFFSET(Q23,0,-$L$1,1,1),Reference!#REF!,2,0)</f>
        <v>#REF!</v>
      </c>
      <c r="R23" s="47" t="e">
        <f ca="1">VLOOKUP(OFFSET(R23,0,-$L$1,1,1),Reference!#REF!,2,0)</f>
        <v>#REF!</v>
      </c>
      <c r="S23" s="47" t="e">
        <f ca="1">VLOOKUP(OFFSET(S23,0,-$L$1,1,1),Reference!#REF!,2,0)</f>
        <v>#REF!</v>
      </c>
      <c r="T23" s="47" t="e">
        <f ca="1">VLOOKUP(OFFSET(T23,0,-$L$1,1,1),Reference!#REF!,2,0)</f>
        <v>#REF!</v>
      </c>
      <c r="U23" s="47" t="e">
        <f ca="1">VLOOKUP(OFFSET(U23,0,-$L$1,1,1),Reference!#REF!,2,0)</f>
        <v>#REF!</v>
      </c>
      <c r="V23" s="47"/>
    </row>
    <row r="24" spans="2:22" ht="18" x14ac:dyDescent="0.25">
      <c r="B24" s="42">
        <f ca="1">(INDIRECT("B"&amp;ROW()-2)+1)</f>
        <v>3</v>
      </c>
      <c r="C24" s="43"/>
      <c r="D24" s="44"/>
      <c r="E24" s="44"/>
      <c r="F24" s="44"/>
      <c r="J24" s="38"/>
      <c r="L24" s="43">
        <f t="shared" ca="1" si="10"/>
        <v>0</v>
      </c>
      <c r="M24" s="44">
        <f t="shared" ref="M24:U24" ca="1" si="12">OFFSET(M24,0,-$L$1,1,1)</f>
        <v>0</v>
      </c>
      <c r="N24" s="44">
        <f t="shared" ca="1" si="12"/>
        <v>0</v>
      </c>
      <c r="O24" s="44">
        <f t="shared" ca="1" si="12"/>
        <v>0</v>
      </c>
      <c r="P24" s="44">
        <f t="shared" ca="1" si="12"/>
        <v>0</v>
      </c>
      <c r="Q24" s="44">
        <f t="shared" ca="1" si="12"/>
        <v>0</v>
      </c>
      <c r="R24" s="44">
        <f t="shared" ca="1" si="12"/>
        <v>0</v>
      </c>
      <c r="S24" s="44">
        <f t="shared" ca="1" si="12"/>
        <v>0</v>
      </c>
      <c r="T24" s="44">
        <f t="shared" ca="1" si="12"/>
        <v>0</v>
      </c>
      <c r="U24" s="44">
        <f t="shared" ca="1" si="12"/>
        <v>0</v>
      </c>
      <c r="V24" s="44"/>
    </row>
    <row r="25" spans="2:22" ht="46.5" x14ac:dyDescent="0.25">
      <c r="B25" s="45"/>
      <c r="C25" s="46" t="s">
        <v>27</v>
      </c>
      <c r="D25" s="47" t="s">
        <v>116</v>
      </c>
      <c r="E25" s="47" t="s">
        <v>136</v>
      </c>
      <c r="F25" s="47" t="s">
        <v>136</v>
      </c>
      <c r="J25" s="38"/>
      <c r="L25" s="46" t="str">
        <f t="shared" ca="1" si="10"/>
        <v>Rating</v>
      </c>
      <c r="M25" s="47" t="e">
        <f ca="1">VLOOKUP(OFFSET(M25,0,-$L$1,1,1),Reference!#REF!,2,0)</f>
        <v>#REF!</v>
      </c>
      <c r="N25" s="47" t="e">
        <f ca="1">VLOOKUP(OFFSET(N25,0,-$L$1,1,1),Reference!#REF!,2,0)</f>
        <v>#REF!</v>
      </c>
      <c r="O25" s="47" t="e">
        <f ca="1">VLOOKUP(OFFSET(O25,0,-$L$1,1,1),Reference!#REF!,2,0)</f>
        <v>#REF!</v>
      </c>
      <c r="P25" s="47" t="e">
        <f ca="1">VLOOKUP(OFFSET(P25,0,-$L$1,1,1),Reference!#REF!,2,0)</f>
        <v>#REF!</v>
      </c>
      <c r="Q25" s="47" t="e">
        <f ca="1">VLOOKUP(OFFSET(Q25,0,-$L$1,1,1),Reference!#REF!,2,0)</f>
        <v>#REF!</v>
      </c>
      <c r="R25" s="47" t="e">
        <f ca="1">VLOOKUP(OFFSET(R25,0,-$L$1,1,1),Reference!#REF!,2,0)</f>
        <v>#REF!</v>
      </c>
      <c r="S25" s="47" t="e">
        <f ca="1">VLOOKUP(OFFSET(S25,0,-$L$1,1,1),Reference!#REF!,2,0)</f>
        <v>#REF!</v>
      </c>
      <c r="T25" s="47" t="e">
        <f ca="1">VLOOKUP(OFFSET(T25,0,-$L$1,1,1),Reference!#REF!,2,0)</f>
        <v>#REF!</v>
      </c>
      <c r="U25" s="47" t="e">
        <f ca="1">VLOOKUP(OFFSET(U25,0,-$L$1,1,1),Reference!#REF!,2,0)</f>
        <v>#REF!</v>
      </c>
      <c r="V25" s="47"/>
    </row>
    <row r="26" spans="2:22" ht="18" x14ac:dyDescent="0.25">
      <c r="B26" s="42">
        <f ca="1">(INDIRECT("B"&amp;ROW()-2)+1)</f>
        <v>4</v>
      </c>
      <c r="C26" s="43"/>
      <c r="D26" s="44"/>
      <c r="E26" s="44"/>
      <c r="F26" s="44"/>
      <c r="J26" s="38"/>
      <c r="L26" s="43">
        <f t="shared" ca="1" si="10"/>
        <v>0</v>
      </c>
      <c r="M26" s="44">
        <f t="shared" ref="M26:U26" ca="1" si="13">OFFSET(M26,0,-$L$1,1,1)</f>
        <v>0</v>
      </c>
      <c r="N26" s="44">
        <f t="shared" ca="1" si="13"/>
        <v>0</v>
      </c>
      <c r="O26" s="44">
        <f t="shared" ca="1" si="13"/>
        <v>0</v>
      </c>
      <c r="P26" s="44">
        <f t="shared" ca="1" si="13"/>
        <v>0</v>
      </c>
      <c r="Q26" s="44">
        <f t="shared" ca="1" si="13"/>
        <v>0</v>
      </c>
      <c r="R26" s="44">
        <f t="shared" ca="1" si="13"/>
        <v>0</v>
      </c>
      <c r="S26" s="44">
        <f t="shared" ca="1" si="13"/>
        <v>0</v>
      </c>
      <c r="T26" s="44">
        <f t="shared" ca="1" si="13"/>
        <v>0</v>
      </c>
      <c r="U26" s="44">
        <f t="shared" ca="1" si="13"/>
        <v>0</v>
      </c>
      <c r="V26" s="44"/>
    </row>
    <row r="27" spans="2:22" ht="46.5" x14ac:dyDescent="0.25">
      <c r="B27" s="45"/>
      <c r="C27" s="46" t="s">
        <v>27</v>
      </c>
      <c r="D27" s="47" t="s">
        <v>116</v>
      </c>
      <c r="E27" s="47" t="s">
        <v>136</v>
      </c>
      <c r="F27" s="47" t="s">
        <v>136</v>
      </c>
      <c r="J27" s="38"/>
      <c r="L27" s="46" t="str">
        <f t="shared" ca="1" si="10"/>
        <v>Rating</v>
      </c>
      <c r="M27" s="47" t="e">
        <f ca="1">VLOOKUP(OFFSET(M27,0,-$L$1,1,1),Reference!#REF!,2,0)</f>
        <v>#REF!</v>
      </c>
      <c r="N27" s="47" t="e">
        <f ca="1">VLOOKUP(OFFSET(N27,0,-$L$1,1,1),Reference!#REF!,2,0)</f>
        <v>#REF!</v>
      </c>
      <c r="O27" s="47" t="e">
        <f ca="1">VLOOKUP(OFFSET(O27,0,-$L$1,1,1),Reference!#REF!,2,0)</f>
        <v>#REF!</v>
      </c>
      <c r="P27" s="47" t="e">
        <f ca="1">VLOOKUP(OFFSET(P27,0,-$L$1,1,1),Reference!#REF!,2,0)</f>
        <v>#REF!</v>
      </c>
      <c r="Q27" s="47" t="e">
        <f ca="1">VLOOKUP(OFFSET(Q27,0,-$L$1,1,1),Reference!#REF!,2,0)</f>
        <v>#REF!</v>
      </c>
      <c r="R27" s="47" t="e">
        <f ca="1">VLOOKUP(OFFSET(R27,0,-$L$1,1,1),Reference!#REF!,2,0)</f>
        <v>#REF!</v>
      </c>
      <c r="S27" s="47" t="e">
        <f ca="1">VLOOKUP(OFFSET(S27,0,-$L$1,1,1),Reference!#REF!,2,0)</f>
        <v>#REF!</v>
      </c>
      <c r="T27" s="47" t="e">
        <f ca="1">VLOOKUP(OFFSET(T27,0,-$L$1,1,1),Reference!#REF!,2,0)</f>
        <v>#REF!</v>
      </c>
      <c r="U27" s="47" t="e">
        <f ca="1">VLOOKUP(OFFSET(U27,0,-$L$1,1,1),Reference!#REF!,2,0)</f>
        <v>#REF!</v>
      </c>
      <c r="V27" s="47"/>
    </row>
    <row r="28" spans="2:22" ht="18" x14ac:dyDescent="0.25">
      <c r="B28" s="42">
        <f ca="1">(INDIRECT("B"&amp;ROW()-2)+1)</f>
        <v>5</v>
      </c>
      <c r="C28" s="43"/>
      <c r="D28" s="44"/>
      <c r="E28" s="44"/>
      <c r="F28" s="44"/>
      <c r="J28" s="38"/>
      <c r="L28" s="43">
        <f t="shared" ca="1" si="10"/>
        <v>0</v>
      </c>
      <c r="M28" s="44">
        <f t="shared" ref="M28:U28" ca="1" si="14">OFFSET(M28,0,-$L$1,1,1)</f>
        <v>0</v>
      </c>
      <c r="N28" s="44">
        <f t="shared" ca="1" si="14"/>
        <v>0</v>
      </c>
      <c r="O28" s="44">
        <f t="shared" ca="1" si="14"/>
        <v>0</v>
      </c>
      <c r="P28" s="44">
        <f t="shared" ca="1" si="14"/>
        <v>0</v>
      </c>
      <c r="Q28" s="44">
        <f t="shared" ca="1" si="14"/>
        <v>0</v>
      </c>
      <c r="R28" s="44">
        <f t="shared" ca="1" si="14"/>
        <v>0</v>
      </c>
      <c r="S28" s="44">
        <f t="shared" ca="1" si="14"/>
        <v>0</v>
      </c>
      <c r="T28" s="44">
        <f t="shared" ca="1" si="14"/>
        <v>0</v>
      </c>
      <c r="U28" s="44">
        <f t="shared" ca="1" si="14"/>
        <v>0</v>
      </c>
      <c r="V28" s="44"/>
    </row>
    <row r="29" spans="2:22" ht="46.5" x14ac:dyDescent="0.25">
      <c r="B29" s="45"/>
      <c r="C29" s="46" t="s">
        <v>27</v>
      </c>
      <c r="D29" s="47" t="s">
        <v>116</v>
      </c>
      <c r="E29" s="47" t="s">
        <v>136</v>
      </c>
      <c r="F29" s="47" t="s">
        <v>136</v>
      </c>
      <c r="J29" s="38"/>
      <c r="L29" s="46" t="str">
        <f t="shared" ca="1" si="10"/>
        <v>Rating</v>
      </c>
      <c r="M29" s="47" t="e">
        <f ca="1">VLOOKUP(OFFSET(M29,0,-$L$1,1,1),Reference!#REF!,2,0)</f>
        <v>#REF!</v>
      </c>
      <c r="N29" s="47" t="e">
        <f ca="1">VLOOKUP(OFFSET(N29,0,-$L$1,1,1),Reference!#REF!,2,0)</f>
        <v>#REF!</v>
      </c>
      <c r="O29" s="47" t="e">
        <f ca="1">VLOOKUP(OFFSET(O29,0,-$L$1,1,1),Reference!#REF!,2,0)</f>
        <v>#REF!</v>
      </c>
      <c r="P29" s="47" t="e">
        <f ca="1">VLOOKUP(OFFSET(P29,0,-$L$1,1,1),Reference!#REF!,2,0)</f>
        <v>#REF!</v>
      </c>
      <c r="Q29" s="47" t="e">
        <f ca="1">VLOOKUP(OFFSET(Q29,0,-$L$1,1,1),Reference!#REF!,2,0)</f>
        <v>#REF!</v>
      </c>
      <c r="R29" s="47" t="e">
        <f ca="1">VLOOKUP(OFFSET(R29,0,-$L$1,1,1),Reference!#REF!,2,0)</f>
        <v>#REF!</v>
      </c>
      <c r="S29" s="47" t="e">
        <f ca="1">VLOOKUP(OFFSET(S29,0,-$L$1,1,1),Reference!#REF!,2,0)</f>
        <v>#REF!</v>
      </c>
      <c r="T29" s="47" t="e">
        <f ca="1">VLOOKUP(OFFSET(T29,0,-$L$1,1,1),Reference!#REF!,2,0)</f>
        <v>#REF!</v>
      </c>
      <c r="U29" s="47" t="e">
        <f ca="1">VLOOKUP(OFFSET(U29,0,-$L$1,1,1),Reference!#REF!,2,0)</f>
        <v>#REF!</v>
      </c>
      <c r="V29" s="47"/>
    </row>
    <row r="30" spans="2:22" ht="18" x14ac:dyDescent="0.25">
      <c r="B30" s="42">
        <f ca="1">(INDIRECT("B"&amp;ROW()-2)+1)</f>
        <v>6</v>
      </c>
      <c r="C30" s="43"/>
      <c r="D30" s="44"/>
      <c r="E30" s="44"/>
      <c r="F30" s="44"/>
      <c r="J30" s="38"/>
      <c r="L30" s="43">
        <f t="shared" ca="1" si="10"/>
        <v>0</v>
      </c>
      <c r="M30" s="44">
        <f t="shared" ref="M30:U30" ca="1" si="15">OFFSET(M30,0,-$L$1,1,1)</f>
        <v>0</v>
      </c>
      <c r="N30" s="44">
        <f t="shared" ca="1" si="15"/>
        <v>0</v>
      </c>
      <c r="O30" s="44">
        <f t="shared" ca="1" si="15"/>
        <v>0</v>
      </c>
      <c r="P30" s="44">
        <f t="shared" ca="1" si="15"/>
        <v>0</v>
      </c>
      <c r="Q30" s="44">
        <f t="shared" ca="1" si="15"/>
        <v>0</v>
      </c>
      <c r="R30" s="44">
        <f t="shared" ca="1" si="15"/>
        <v>0</v>
      </c>
      <c r="S30" s="44">
        <f t="shared" ca="1" si="15"/>
        <v>0</v>
      </c>
      <c r="T30" s="44">
        <f t="shared" ca="1" si="15"/>
        <v>0</v>
      </c>
      <c r="U30" s="44">
        <f t="shared" ca="1" si="15"/>
        <v>0</v>
      </c>
      <c r="V30" s="44"/>
    </row>
    <row r="31" spans="2:22" ht="47.25" thickBot="1" x14ac:dyDescent="0.3">
      <c r="B31" s="45"/>
      <c r="C31" s="46" t="s">
        <v>27</v>
      </c>
      <c r="D31" s="47" t="s">
        <v>116</v>
      </c>
      <c r="E31" s="47" t="s">
        <v>136</v>
      </c>
      <c r="F31" s="47" t="s">
        <v>136</v>
      </c>
      <c r="J31" s="38"/>
      <c r="L31" s="46" t="str">
        <f t="shared" ca="1" si="10"/>
        <v>Rating</v>
      </c>
      <c r="M31" s="47" t="e">
        <f ca="1">VLOOKUP(OFFSET(M31,0,-$L$1,1,1),Reference!#REF!,2,0)</f>
        <v>#REF!</v>
      </c>
      <c r="N31" s="47" t="e">
        <f ca="1">VLOOKUP(OFFSET(N31,0,-$L$1,1,1),Reference!#REF!,2,0)</f>
        <v>#REF!</v>
      </c>
      <c r="O31" s="47" t="e">
        <f ca="1">VLOOKUP(OFFSET(O31,0,-$L$1,1,1),Reference!#REF!,2,0)</f>
        <v>#REF!</v>
      </c>
      <c r="P31" s="47" t="e">
        <f ca="1">VLOOKUP(OFFSET(P31,0,-$L$1,1,1),Reference!#REF!,2,0)</f>
        <v>#REF!</v>
      </c>
      <c r="Q31" s="47" t="e">
        <f ca="1">VLOOKUP(OFFSET(Q31,0,-$L$1,1,1),Reference!#REF!,2,0)</f>
        <v>#REF!</v>
      </c>
      <c r="R31" s="47" t="e">
        <f ca="1">VLOOKUP(OFFSET(R31,0,-$L$1,1,1),Reference!#REF!,2,0)</f>
        <v>#REF!</v>
      </c>
      <c r="S31" s="47" t="e">
        <f ca="1">VLOOKUP(OFFSET(S31,0,-$L$1,1,1),Reference!#REF!,2,0)</f>
        <v>#REF!</v>
      </c>
      <c r="T31" s="47" t="e">
        <f ca="1">VLOOKUP(OFFSET(T31,0,-$L$1,1,1),Reference!#REF!,2,0)</f>
        <v>#REF!</v>
      </c>
      <c r="U31" s="47" t="e">
        <f ca="1">VLOOKUP(OFFSET(U31,0,-$L$1,1,1),Reference!#REF!,2,0)</f>
        <v>#REF!</v>
      </c>
      <c r="V31" s="47"/>
    </row>
    <row r="32" spans="2:22" s="33" customFormat="1" ht="53.25" thickTop="1" x14ac:dyDescent="0.4">
      <c r="B32" s="55">
        <f ca="1">(INDIRECT("B"&amp;ROW()-2))</f>
        <v>6</v>
      </c>
      <c r="C32" s="56" t="str">
        <f>"SUMMARY "&amp;C19</f>
        <v>SUMMARY SOCIO-CULTURAL ENVIRONMENT</v>
      </c>
      <c r="D32" s="57" t="e">
        <f ca="1">VLOOKUP($K$1+1-IF(OFFSET(D32,0,$L$1)=MIN(OFFSET($L32,0,1,1,$K$1)),$K$1,RANK(OFFSET(D32,0,$L$1),OFFSET($L32,0,1,1,$K$1))),Reference!#REF!,2)</f>
        <v>#REF!</v>
      </c>
      <c r="E32" s="57" t="e">
        <f ca="1">VLOOKUP($K$1+1-IF(OFFSET(E32,0,$L$1)=MIN(OFFSET($L32,0,1,1,$K$1)),$K$1,RANK(OFFSET(E32,0,$L$1),OFFSET($L32,0,1,1,$K$1))),Reference!#REF!,2)</f>
        <v>#REF!</v>
      </c>
      <c r="F32" s="57" t="e">
        <f ca="1">VLOOKUP($K$1+1-IF(OFFSET(F32,0,$L$1)=MIN(OFFSET($L32,0,1,1,$K$1)),$K$1,RANK(OFFSET(F32,0,$L$1),OFFSET($L32,0,1,1,$K$1))),Reference!#REF!,2)</f>
        <v>#REF!</v>
      </c>
      <c r="G32"/>
      <c r="H32"/>
      <c r="J32" s="49"/>
      <c r="L32" s="48" t="str">
        <f t="shared" ca="1" si="10"/>
        <v>SUMMARY SOCIO-CULTURAL ENVIRONMENT</v>
      </c>
      <c r="M32" s="31" t="e">
        <f ca="1">SUM(OFFSET(M19,0,0,ROW(M32)-ROW(M19),1))</f>
        <v>#REF!</v>
      </c>
      <c r="N32" s="31" t="e">
        <f t="shared" ref="N32:V32" ca="1" si="16">SUM(OFFSET(N19,0,0,ROW(N32)-ROW(N19),1))</f>
        <v>#REF!</v>
      </c>
      <c r="O32" s="31" t="e">
        <f t="shared" ca="1" si="16"/>
        <v>#REF!</v>
      </c>
      <c r="P32" s="31" t="e">
        <f t="shared" ca="1" si="16"/>
        <v>#REF!</v>
      </c>
      <c r="Q32" s="31" t="e">
        <f t="shared" ca="1" si="16"/>
        <v>#REF!</v>
      </c>
      <c r="R32" s="31" t="e">
        <f t="shared" ca="1" si="16"/>
        <v>#REF!</v>
      </c>
      <c r="S32" s="31" t="e">
        <f t="shared" ca="1" si="16"/>
        <v>#REF!</v>
      </c>
      <c r="T32" s="31" t="e">
        <f t="shared" ca="1" si="16"/>
        <v>#REF!</v>
      </c>
      <c r="U32" s="31" t="e">
        <f t="shared" ca="1" si="16"/>
        <v>#REF!</v>
      </c>
      <c r="V32" s="31">
        <f t="shared" ca="1" si="16"/>
        <v>0</v>
      </c>
    </row>
    <row r="33" spans="2:22" x14ac:dyDescent="0.3">
      <c r="J33" s="38"/>
      <c r="L33" s="33"/>
    </row>
    <row r="34" spans="2:22" x14ac:dyDescent="0.3">
      <c r="B34" s="33"/>
      <c r="C34" s="37" t="s">
        <v>109</v>
      </c>
      <c r="D34" s="37" t="str">
        <f>D$2</f>
        <v xml:space="preserve">Do Nothing </v>
      </c>
      <c r="E34" s="37" t="str">
        <f>E$2</f>
        <v xml:space="preserve">Repair/Rehabilitation </v>
      </c>
      <c r="F34" s="37" t="str">
        <f>F$2</f>
        <v xml:space="preserve">Replacement </v>
      </c>
      <c r="J34" s="38"/>
      <c r="L34" s="37" t="str">
        <f t="shared" ref="L34:U34" ca="1" si="17">OFFSET(L34,0,-$L$1,1,1)</f>
        <v>CRITERIA FOR EVALUATING ALTERNATIVES</v>
      </c>
      <c r="M34" s="37" t="str">
        <f t="shared" ca="1" si="17"/>
        <v xml:space="preserve">Do Nothing </v>
      </c>
      <c r="N34" s="37" t="str">
        <f t="shared" ca="1" si="17"/>
        <v xml:space="preserve">Repair/Rehabilitation </v>
      </c>
      <c r="O34" s="37" t="str">
        <f t="shared" ca="1" si="17"/>
        <v xml:space="preserve">Replacement </v>
      </c>
      <c r="P34" s="37">
        <f t="shared" ca="1" si="17"/>
        <v>0</v>
      </c>
      <c r="Q34" s="37">
        <f t="shared" ca="1" si="17"/>
        <v>0</v>
      </c>
      <c r="R34" s="37">
        <f t="shared" ca="1" si="17"/>
        <v>0</v>
      </c>
      <c r="S34" s="37">
        <f t="shared" ca="1" si="17"/>
        <v>0</v>
      </c>
      <c r="T34" s="37">
        <f t="shared" ca="1" si="17"/>
        <v>0</v>
      </c>
      <c r="U34" s="37" t="str">
        <f t="shared" ca="1" si="17"/>
        <v>CRITERIA FOR EVALUATING ALTERNATIVES</v>
      </c>
      <c r="V34" s="37"/>
    </row>
    <row r="35" spans="2:22" x14ac:dyDescent="0.25">
      <c r="B35" s="31" t="s">
        <v>53</v>
      </c>
      <c r="C35" s="39" t="s">
        <v>126</v>
      </c>
      <c r="D35" s="40"/>
      <c r="E35" s="40"/>
      <c r="F35" s="41"/>
      <c r="J35" s="38"/>
      <c r="L35" s="39" t="str">
        <f t="shared" ref="L35:L47" ca="1" si="18">OFFSET(L35,0,-$L$1,1,1)</f>
        <v>FINANCIAL FACTORS</v>
      </c>
      <c r="M35" s="40">
        <f t="shared" ref="M35:U36" ca="1" si="19">OFFSET(M35,0,-$L$1,1,1)</f>
        <v>0</v>
      </c>
      <c r="N35" s="40">
        <f t="shared" ca="1" si="19"/>
        <v>0</v>
      </c>
      <c r="O35" s="40">
        <f t="shared" ca="1" si="19"/>
        <v>0</v>
      </c>
      <c r="P35" s="40">
        <f t="shared" ca="1" si="19"/>
        <v>0</v>
      </c>
      <c r="Q35" s="41">
        <f t="shared" ca="1" si="19"/>
        <v>0</v>
      </c>
      <c r="R35" s="40">
        <f t="shared" ca="1" si="19"/>
        <v>0</v>
      </c>
      <c r="S35" s="40">
        <f t="shared" ca="1" si="19"/>
        <v>0</v>
      </c>
      <c r="T35" s="40">
        <f t="shared" ca="1" si="19"/>
        <v>0</v>
      </c>
      <c r="U35" s="40" t="str">
        <f t="shared" ca="1" si="19"/>
        <v>FINANCIAL FACTORS</v>
      </c>
      <c r="V35" s="41"/>
    </row>
    <row r="36" spans="2:22" ht="18" x14ac:dyDescent="0.25">
      <c r="B36" s="42">
        <f ca="1">(INDIRECT("B"&amp;ROW()-2)+1)</f>
        <v>1</v>
      </c>
      <c r="C36" s="43"/>
      <c r="D36" s="44"/>
      <c r="E36" s="44"/>
      <c r="F36" s="44"/>
      <c r="J36" s="38"/>
      <c r="L36" s="43">
        <f t="shared" ca="1" si="18"/>
        <v>0</v>
      </c>
      <c r="M36" s="44">
        <f t="shared" ca="1" si="19"/>
        <v>0</v>
      </c>
      <c r="N36" s="44">
        <f t="shared" ca="1" si="19"/>
        <v>0</v>
      </c>
      <c r="O36" s="44">
        <f t="shared" ca="1" si="19"/>
        <v>0</v>
      </c>
      <c r="P36" s="44">
        <f t="shared" ca="1" si="19"/>
        <v>0</v>
      </c>
      <c r="Q36" s="44">
        <f t="shared" ca="1" si="19"/>
        <v>0</v>
      </c>
      <c r="R36" s="44">
        <f t="shared" ca="1" si="19"/>
        <v>0</v>
      </c>
      <c r="S36" s="44">
        <f t="shared" ca="1" si="19"/>
        <v>0</v>
      </c>
      <c r="T36" s="44">
        <f t="shared" ca="1" si="19"/>
        <v>0</v>
      </c>
      <c r="U36" s="44">
        <f t="shared" ca="1" si="19"/>
        <v>0</v>
      </c>
      <c r="V36" s="44"/>
    </row>
    <row r="37" spans="2:22" ht="46.5" x14ac:dyDescent="0.25">
      <c r="B37" s="45"/>
      <c r="C37" s="46" t="s">
        <v>27</v>
      </c>
      <c r="D37" s="47" t="s">
        <v>116</v>
      </c>
      <c r="E37" s="47" t="s">
        <v>136</v>
      </c>
      <c r="F37" s="47" t="s">
        <v>136</v>
      </c>
      <c r="J37" s="38"/>
      <c r="L37" s="46" t="str">
        <f t="shared" ca="1" si="18"/>
        <v>Rating</v>
      </c>
      <c r="M37" s="47" t="e">
        <f ca="1">VLOOKUP(OFFSET(M37,0,-$L$1,1,1),Reference!#REF!,2,0)</f>
        <v>#REF!</v>
      </c>
      <c r="N37" s="47" t="e">
        <f ca="1">VLOOKUP(OFFSET(N37,0,-$L$1,1,1),Reference!#REF!,2,0)</f>
        <v>#REF!</v>
      </c>
      <c r="O37" s="47" t="e">
        <f ca="1">VLOOKUP(OFFSET(O37,0,-$L$1,1,1),Reference!#REF!,2,0)</f>
        <v>#REF!</v>
      </c>
      <c r="P37" s="47" t="e">
        <f ca="1">VLOOKUP(OFFSET(P37,0,-$L$1,1,1),Reference!#REF!,2,0)</f>
        <v>#REF!</v>
      </c>
      <c r="Q37" s="47" t="e">
        <f ca="1">VLOOKUP(OFFSET(Q37,0,-$L$1,1,1),Reference!#REF!,2,0)</f>
        <v>#REF!</v>
      </c>
      <c r="R37" s="47" t="e">
        <f ca="1">VLOOKUP(OFFSET(R37,0,-$L$1,1,1),Reference!#REF!,2,0)</f>
        <v>#REF!</v>
      </c>
      <c r="S37" s="47" t="e">
        <f ca="1">VLOOKUP(OFFSET(S37,0,-$L$1,1,1),Reference!#REF!,2,0)</f>
        <v>#REF!</v>
      </c>
      <c r="T37" s="47" t="e">
        <f ca="1">VLOOKUP(OFFSET(T37,0,-$L$1,1,1),Reference!#REF!,2,0)</f>
        <v>#REF!</v>
      </c>
      <c r="U37" s="47" t="e">
        <f ca="1">VLOOKUP(OFFSET(U37,0,-$L$1,1,1),Reference!#REF!,2,0)</f>
        <v>#REF!</v>
      </c>
      <c r="V37" s="47"/>
    </row>
    <row r="38" spans="2:22" ht="18" x14ac:dyDescent="0.25">
      <c r="B38" s="42">
        <f ca="1">(INDIRECT("B"&amp;ROW()-2)+1)</f>
        <v>2</v>
      </c>
      <c r="C38" s="43"/>
      <c r="D38" s="44"/>
      <c r="E38" s="44"/>
      <c r="F38" s="44"/>
      <c r="J38" s="38"/>
      <c r="L38" s="43">
        <f t="shared" ca="1" si="18"/>
        <v>0</v>
      </c>
      <c r="M38" s="44">
        <f t="shared" ref="M38:U38" ca="1" si="20">OFFSET(M38,0,-$L$1,1,1)</f>
        <v>0</v>
      </c>
      <c r="N38" s="44">
        <f t="shared" ca="1" si="20"/>
        <v>0</v>
      </c>
      <c r="O38" s="44">
        <f t="shared" ca="1" si="20"/>
        <v>0</v>
      </c>
      <c r="P38" s="44">
        <f t="shared" ca="1" si="20"/>
        <v>0</v>
      </c>
      <c r="Q38" s="44">
        <f t="shared" ca="1" si="20"/>
        <v>0</v>
      </c>
      <c r="R38" s="44">
        <f t="shared" ca="1" si="20"/>
        <v>0</v>
      </c>
      <c r="S38" s="44">
        <f t="shared" ca="1" si="20"/>
        <v>0</v>
      </c>
      <c r="T38" s="44">
        <f t="shared" ca="1" si="20"/>
        <v>0</v>
      </c>
      <c r="U38" s="44">
        <f t="shared" ca="1" si="20"/>
        <v>0</v>
      </c>
      <c r="V38" s="44"/>
    </row>
    <row r="39" spans="2:22" ht="46.5" x14ac:dyDescent="0.25">
      <c r="B39" s="45"/>
      <c r="C39" s="46" t="s">
        <v>27</v>
      </c>
      <c r="D39" s="47" t="s">
        <v>116</v>
      </c>
      <c r="E39" s="47" t="s">
        <v>136</v>
      </c>
      <c r="F39" s="47" t="s">
        <v>136</v>
      </c>
      <c r="J39" s="38"/>
      <c r="L39" s="46" t="str">
        <f t="shared" ca="1" si="18"/>
        <v>Rating</v>
      </c>
      <c r="M39" s="47" t="e">
        <f ca="1">VLOOKUP(OFFSET(M39,0,-$L$1,1,1),Reference!#REF!,2,0)</f>
        <v>#REF!</v>
      </c>
      <c r="N39" s="47" t="e">
        <f ca="1">VLOOKUP(OFFSET(N39,0,-$L$1,1,1),Reference!#REF!,2,0)</f>
        <v>#REF!</v>
      </c>
      <c r="O39" s="47" t="e">
        <f ca="1">VLOOKUP(OFFSET(O39,0,-$L$1,1,1),Reference!#REF!,2,0)</f>
        <v>#REF!</v>
      </c>
      <c r="P39" s="47" t="e">
        <f ca="1">VLOOKUP(OFFSET(P39,0,-$L$1,1,1),Reference!#REF!,2,0)</f>
        <v>#REF!</v>
      </c>
      <c r="Q39" s="47" t="e">
        <f ca="1">VLOOKUP(OFFSET(Q39,0,-$L$1,1,1),Reference!#REF!,2,0)</f>
        <v>#REF!</v>
      </c>
      <c r="R39" s="47" t="e">
        <f ca="1">VLOOKUP(OFFSET(R39,0,-$L$1,1,1),Reference!#REF!,2,0)</f>
        <v>#REF!</v>
      </c>
      <c r="S39" s="47" t="e">
        <f ca="1">VLOOKUP(OFFSET(S39,0,-$L$1,1,1),Reference!#REF!,2,0)</f>
        <v>#REF!</v>
      </c>
      <c r="T39" s="47" t="e">
        <f ca="1">VLOOKUP(OFFSET(T39,0,-$L$1,1,1),Reference!#REF!,2,0)</f>
        <v>#REF!</v>
      </c>
      <c r="U39" s="47" t="e">
        <f ca="1">VLOOKUP(OFFSET(U39,0,-$L$1,1,1),Reference!#REF!,2,0)</f>
        <v>#REF!</v>
      </c>
      <c r="V39" s="47"/>
    </row>
    <row r="40" spans="2:22" ht="18" x14ac:dyDescent="0.25">
      <c r="B40" s="42">
        <f ca="1">(INDIRECT("B"&amp;ROW()-2)+1)</f>
        <v>3</v>
      </c>
      <c r="C40" s="43"/>
      <c r="D40" s="44"/>
      <c r="E40" s="44"/>
      <c r="F40" s="44"/>
      <c r="J40" s="38"/>
      <c r="L40" s="43">
        <f t="shared" ca="1" si="18"/>
        <v>0</v>
      </c>
      <c r="M40" s="44">
        <f t="shared" ref="M40:U40" ca="1" si="21">OFFSET(M40,0,-$L$1,1,1)</f>
        <v>0</v>
      </c>
      <c r="N40" s="44">
        <f t="shared" ca="1" si="21"/>
        <v>0</v>
      </c>
      <c r="O40" s="44">
        <f t="shared" ca="1" si="21"/>
        <v>0</v>
      </c>
      <c r="P40" s="44">
        <f t="shared" ca="1" si="21"/>
        <v>0</v>
      </c>
      <c r="Q40" s="44">
        <f t="shared" ca="1" si="21"/>
        <v>0</v>
      </c>
      <c r="R40" s="44">
        <f t="shared" ca="1" si="21"/>
        <v>0</v>
      </c>
      <c r="S40" s="44">
        <f t="shared" ca="1" si="21"/>
        <v>0</v>
      </c>
      <c r="T40" s="44">
        <f t="shared" ca="1" si="21"/>
        <v>0</v>
      </c>
      <c r="U40" s="44">
        <f t="shared" ca="1" si="21"/>
        <v>0</v>
      </c>
      <c r="V40" s="44"/>
    </row>
    <row r="41" spans="2:22" ht="46.5" x14ac:dyDescent="0.25">
      <c r="B41" s="45"/>
      <c r="C41" s="46" t="s">
        <v>27</v>
      </c>
      <c r="D41" s="47" t="s">
        <v>116</v>
      </c>
      <c r="E41" s="47" t="s">
        <v>136</v>
      </c>
      <c r="F41" s="47" t="s">
        <v>136</v>
      </c>
      <c r="J41" s="38"/>
      <c r="L41" s="46" t="str">
        <f t="shared" ca="1" si="18"/>
        <v>Rating</v>
      </c>
      <c r="M41" s="47" t="e">
        <f ca="1">VLOOKUP(OFFSET(M41,0,-$L$1,1,1),Reference!#REF!,2,0)</f>
        <v>#REF!</v>
      </c>
      <c r="N41" s="47" t="e">
        <f ca="1">VLOOKUP(OFFSET(N41,0,-$L$1,1,1),Reference!#REF!,2,0)</f>
        <v>#REF!</v>
      </c>
      <c r="O41" s="47" t="e">
        <f ca="1">VLOOKUP(OFFSET(O41,0,-$L$1,1,1),Reference!#REF!,2,0)</f>
        <v>#REF!</v>
      </c>
      <c r="P41" s="47" t="e">
        <f ca="1">VLOOKUP(OFFSET(P41,0,-$L$1,1,1),Reference!#REF!,2,0)</f>
        <v>#REF!</v>
      </c>
      <c r="Q41" s="47" t="e">
        <f ca="1">VLOOKUP(OFFSET(Q41,0,-$L$1,1,1),Reference!#REF!,2,0)</f>
        <v>#REF!</v>
      </c>
      <c r="R41" s="47" t="e">
        <f ca="1">VLOOKUP(OFFSET(R41,0,-$L$1,1,1),Reference!#REF!,2,0)</f>
        <v>#REF!</v>
      </c>
      <c r="S41" s="47" t="e">
        <f ca="1">VLOOKUP(OFFSET(S41,0,-$L$1,1,1),Reference!#REF!,2,0)</f>
        <v>#REF!</v>
      </c>
      <c r="T41" s="47" t="e">
        <f ca="1">VLOOKUP(OFFSET(T41,0,-$L$1,1,1),Reference!#REF!,2,0)</f>
        <v>#REF!</v>
      </c>
      <c r="U41" s="47" t="e">
        <f ca="1">VLOOKUP(OFFSET(U41,0,-$L$1,1,1),Reference!#REF!,2,0)</f>
        <v>#REF!</v>
      </c>
      <c r="V41" s="47"/>
    </row>
    <row r="42" spans="2:22" ht="18" x14ac:dyDescent="0.25">
      <c r="B42" s="42">
        <f ca="1">(INDIRECT("B"&amp;ROW()-2)+1)</f>
        <v>4</v>
      </c>
      <c r="C42" s="43"/>
      <c r="D42" s="44"/>
      <c r="E42" s="44"/>
      <c r="F42" s="44"/>
      <c r="J42" s="38"/>
      <c r="L42" s="43">
        <f t="shared" ca="1" si="18"/>
        <v>0</v>
      </c>
      <c r="M42" s="44">
        <f t="shared" ref="M42:U42" ca="1" si="22">OFFSET(M42,0,-$L$1,1,1)</f>
        <v>0</v>
      </c>
      <c r="N42" s="44">
        <f t="shared" ca="1" si="22"/>
        <v>0</v>
      </c>
      <c r="O42" s="44">
        <f t="shared" ca="1" si="22"/>
        <v>0</v>
      </c>
      <c r="P42" s="44">
        <f t="shared" ca="1" si="22"/>
        <v>0</v>
      </c>
      <c r="Q42" s="44">
        <f t="shared" ca="1" si="22"/>
        <v>0</v>
      </c>
      <c r="R42" s="44">
        <f t="shared" ca="1" si="22"/>
        <v>0</v>
      </c>
      <c r="S42" s="44">
        <f t="shared" ca="1" si="22"/>
        <v>0</v>
      </c>
      <c r="T42" s="44">
        <f t="shared" ca="1" si="22"/>
        <v>0</v>
      </c>
      <c r="U42" s="44">
        <f t="shared" ca="1" si="22"/>
        <v>0</v>
      </c>
      <c r="V42" s="44"/>
    </row>
    <row r="43" spans="2:22" ht="46.5" x14ac:dyDescent="0.25">
      <c r="B43" s="45"/>
      <c r="C43" s="46" t="s">
        <v>27</v>
      </c>
      <c r="D43" s="47" t="s">
        <v>116</v>
      </c>
      <c r="E43" s="47" t="s">
        <v>136</v>
      </c>
      <c r="F43" s="47" t="s">
        <v>136</v>
      </c>
      <c r="J43" s="38"/>
      <c r="L43" s="46" t="str">
        <f t="shared" ca="1" si="18"/>
        <v>Rating</v>
      </c>
      <c r="M43" s="47" t="e">
        <f ca="1">VLOOKUP(OFFSET(M43,0,-$L$1,1,1),Reference!#REF!,2,0)</f>
        <v>#REF!</v>
      </c>
      <c r="N43" s="47" t="e">
        <f ca="1">VLOOKUP(OFFSET(N43,0,-$L$1,1,1),Reference!#REF!,2,0)</f>
        <v>#REF!</v>
      </c>
      <c r="O43" s="47" t="e">
        <f ca="1">VLOOKUP(OFFSET(O43,0,-$L$1,1,1),Reference!#REF!,2,0)</f>
        <v>#REF!</v>
      </c>
      <c r="P43" s="47" t="e">
        <f ca="1">VLOOKUP(OFFSET(P43,0,-$L$1,1,1),Reference!#REF!,2,0)</f>
        <v>#REF!</v>
      </c>
      <c r="Q43" s="47" t="e">
        <f ca="1">VLOOKUP(OFFSET(Q43,0,-$L$1,1,1),Reference!#REF!,2,0)</f>
        <v>#REF!</v>
      </c>
      <c r="R43" s="47" t="e">
        <f ca="1">VLOOKUP(OFFSET(R43,0,-$L$1,1,1),Reference!#REF!,2,0)</f>
        <v>#REF!</v>
      </c>
      <c r="S43" s="47" t="e">
        <f ca="1">VLOOKUP(OFFSET(S43,0,-$L$1,1,1),Reference!#REF!,2,0)</f>
        <v>#REF!</v>
      </c>
      <c r="T43" s="47" t="e">
        <f ca="1">VLOOKUP(OFFSET(T43,0,-$L$1,1,1),Reference!#REF!,2,0)</f>
        <v>#REF!</v>
      </c>
      <c r="U43" s="47" t="e">
        <f ca="1">VLOOKUP(OFFSET(U43,0,-$L$1,1,1),Reference!#REF!,2,0)</f>
        <v>#REF!</v>
      </c>
      <c r="V43" s="47"/>
    </row>
    <row r="44" spans="2:22" ht="18" x14ac:dyDescent="0.25">
      <c r="B44" s="42">
        <f ca="1">(INDIRECT("B"&amp;ROW()-2)+1)</f>
        <v>5</v>
      </c>
      <c r="C44" s="43"/>
      <c r="D44" s="44"/>
      <c r="E44" s="44"/>
      <c r="F44" s="44"/>
      <c r="J44" s="38"/>
      <c r="L44" s="43">
        <f t="shared" ca="1" si="18"/>
        <v>0</v>
      </c>
      <c r="M44" s="44">
        <f t="shared" ref="M44:U44" ca="1" si="23">OFFSET(M44,0,-$L$1,1,1)</f>
        <v>0</v>
      </c>
      <c r="N44" s="44">
        <f t="shared" ca="1" si="23"/>
        <v>0</v>
      </c>
      <c r="O44" s="44">
        <f t="shared" ca="1" si="23"/>
        <v>0</v>
      </c>
      <c r="P44" s="44">
        <f t="shared" ca="1" si="23"/>
        <v>0</v>
      </c>
      <c r="Q44" s="44">
        <f t="shared" ca="1" si="23"/>
        <v>0</v>
      </c>
      <c r="R44" s="44">
        <f t="shared" ca="1" si="23"/>
        <v>0</v>
      </c>
      <c r="S44" s="44">
        <f t="shared" ca="1" si="23"/>
        <v>0</v>
      </c>
      <c r="T44" s="44">
        <f t="shared" ca="1" si="23"/>
        <v>0</v>
      </c>
      <c r="U44" s="44">
        <f t="shared" ca="1" si="23"/>
        <v>0</v>
      </c>
      <c r="V44" s="44"/>
    </row>
    <row r="45" spans="2:22" ht="46.5" x14ac:dyDescent="0.25">
      <c r="B45" s="45"/>
      <c r="C45" s="46" t="s">
        <v>27</v>
      </c>
      <c r="D45" s="47" t="s">
        <v>116</v>
      </c>
      <c r="E45" s="47" t="s">
        <v>136</v>
      </c>
      <c r="F45" s="47" t="s">
        <v>136</v>
      </c>
      <c r="J45" s="38"/>
      <c r="L45" s="46" t="str">
        <f t="shared" ca="1" si="18"/>
        <v>Rating</v>
      </c>
      <c r="M45" s="47" t="e">
        <f ca="1">VLOOKUP(OFFSET(M45,0,-$L$1,1,1),Reference!#REF!,2,0)</f>
        <v>#REF!</v>
      </c>
      <c r="N45" s="47" t="e">
        <f ca="1">VLOOKUP(OFFSET(N45,0,-$L$1,1,1),Reference!#REF!,2,0)</f>
        <v>#REF!</v>
      </c>
      <c r="O45" s="47" t="e">
        <f ca="1">VLOOKUP(OFFSET(O45,0,-$L$1,1,1),Reference!#REF!,2,0)</f>
        <v>#REF!</v>
      </c>
      <c r="P45" s="47" t="e">
        <f ca="1">VLOOKUP(OFFSET(P45,0,-$L$1,1,1),Reference!#REF!,2,0)</f>
        <v>#REF!</v>
      </c>
      <c r="Q45" s="47" t="e">
        <f ca="1">VLOOKUP(OFFSET(Q45,0,-$L$1,1,1),Reference!#REF!,2,0)</f>
        <v>#REF!</v>
      </c>
      <c r="R45" s="47" t="e">
        <f ca="1">VLOOKUP(OFFSET(R45,0,-$L$1,1,1),Reference!#REF!,2,0)</f>
        <v>#REF!</v>
      </c>
      <c r="S45" s="47" t="e">
        <f ca="1">VLOOKUP(OFFSET(S45,0,-$L$1,1,1),Reference!#REF!,2,0)</f>
        <v>#REF!</v>
      </c>
      <c r="T45" s="47" t="e">
        <f ca="1">VLOOKUP(OFFSET(T45,0,-$L$1,1,1),Reference!#REF!,2,0)</f>
        <v>#REF!</v>
      </c>
      <c r="U45" s="47" t="e">
        <f ca="1">VLOOKUP(OFFSET(U45,0,-$L$1,1,1),Reference!#REF!,2,0)</f>
        <v>#REF!</v>
      </c>
      <c r="V45" s="47"/>
    </row>
    <row r="46" spans="2:22" ht="18" x14ac:dyDescent="0.25">
      <c r="B46" s="42">
        <f ca="1">(INDIRECT("B"&amp;ROW()-2)+1)</f>
        <v>6</v>
      </c>
      <c r="C46" s="43"/>
      <c r="D46" s="44"/>
      <c r="E46" s="44"/>
      <c r="F46" s="44"/>
      <c r="J46" s="38"/>
      <c r="L46" s="43">
        <f t="shared" ca="1" si="18"/>
        <v>0</v>
      </c>
      <c r="M46" s="44">
        <f t="shared" ref="M46:U46" ca="1" si="24">OFFSET(M46,0,-$L$1,1,1)</f>
        <v>0</v>
      </c>
      <c r="N46" s="44">
        <f t="shared" ca="1" si="24"/>
        <v>0</v>
      </c>
      <c r="O46" s="44">
        <f t="shared" ca="1" si="24"/>
        <v>0</v>
      </c>
      <c r="P46" s="44">
        <f t="shared" ca="1" si="24"/>
        <v>0</v>
      </c>
      <c r="Q46" s="44">
        <f t="shared" ca="1" si="24"/>
        <v>0</v>
      </c>
      <c r="R46" s="44">
        <f t="shared" ca="1" si="24"/>
        <v>0</v>
      </c>
      <c r="S46" s="44">
        <f t="shared" ca="1" si="24"/>
        <v>0</v>
      </c>
      <c r="T46" s="44">
        <f t="shared" ca="1" si="24"/>
        <v>0</v>
      </c>
      <c r="U46" s="44">
        <f t="shared" ca="1" si="24"/>
        <v>0</v>
      </c>
      <c r="V46" s="44"/>
    </row>
    <row r="47" spans="2:22" ht="47.25" thickBot="1" x14ac:dyDescent="0.3">
      <c r="B47" s="45"/>
      <c r="C47" s="46" t="s">
        <v>27</v>
      </c>
      <c r="D47" s="47" t="s">
        <v>116</v>
      </c>
      <c r="E47" s="47" t="s">
        <v>136</v>
      </c>
      <c r="F47" s="47" t="s">
        <v>136</v>
      </c>
      <c r="J47" s="38"/>
      <c r="L47" s="46" t="str">
        <f t="shared" ca="1" si="18"/>
        <v>Rating</v>
      </c>
      <c r="M47" s="47" t="e">
        <f ca="1">VLOOKUP(OFFSET(M47,0,-$L$1,1,1),Reference!#REF!,2,0)</f>
        <v>#REF!</v>
      </c>
      <c r="N47" s="47" t="e">
        <f ca="1">VLOOKUP(OFFSET(N47,0,-$L$1,1,1),Reference!#REF!,2,0)</f>
        <v>#REF!</v>
      </c>
      <c r="O47" s="47" t="e">
        <f ca="1">VLOOKUP(OFFSET(O47,0,-$L$1,1,1),Reference!#REF!,2,0)</f>
        <v>#REF!</v>
      </c>
      <c r="P47" s="47" t="e">
        <f ca="1">VLOOKUP(OFFSET(P47,0,-$L$1,1,1),Reference!#REF!,2,0)</f>
        <v>#REF!</v>
      </c>
      <c r="Q47" s="47" t="e">
        <f ca="1">VLOOKUP(OFFSET(Q47,0,-$L$1,1,1),Reference!#REF!,2,0)</f>
        <v>#REF!</v>
      </c>
      <c r="R47" s="47" t="e">
        <f ca="1">VLOOKUP(OFFSET(R47,0,-$L$1,1,1),Reference!#REF!,2,0)</f>
        <v>#REF!</v>
      </c>
      <c r="S47" s="47" t="e">
        <f ca="1">VLOOKUP(OFFSET(S47,0,-$L$1,1,1),Reference!#REF!,2,0)</f>
        <v>#REF!</v>
      </c>
      <c r="T47" s="47" t="e">
        <f ca="1">VLOOKUP(OFFSET(T47,0,-$L$1,1,1),Reference!#REF!,2,0)</f>
        <v>#REF!</v>
      </c>
      <c r="U47" s="47" t="e">
        <f ca="1">VLOOKUP(OFFSET(U47,0,-$L$1,1,1),Reference!#REF!,2,0)</f>
        <v>#REF!</v>
      </c>
      <c r="V47" s="47"/>
    </row>
    <row r="48" spans="2:22" s="33" customFormat="1" ht="27" thickTop="1" x14ac:dyDescent="0.4">
      <c r="B48" s="55">
        <f ca="1">(INDIRECT("B"&amp;ROW()-2))</f>
        <v>6</v>
      </c>
      <c r="C48" s="56" t="str">
        <f>"SUMMARY "&amp;C35</f>
        <v>SUMMARY FINANCIAL FACTORS</v>
      </c>
      <c r="D48" s="57" t="e">
        <f ca="1">VLOOKUP($K$1+1-IF(OFFSET(D48,0,$L$1)=MIN(OFFSET($L48,0,1,1,$K$1)),$K$1,RANK(OFFSET(D48,0,$L$1),OFFSET($L48,0,1,1,$K$1))),Reference!#REF!,2)</f>
        <v>#REF!</v>
      </c>
      <c r="E48" s="57" t="e">
        <f ca="1">VLOOKUP($K$1+1-IF(OFFSET(E48,0,$L$1)=MIN(OFFSET($L48,0,1,1,$K$1)),$K$1,RANK(OFFSET(E48,0,$L$1),OFFSET($L48,0,1,1,$K$1))),Reference!#REF!,2)</f>
        <v>#REF!</v>
      </c>
      <c r="F48" s="57" t="e">
        <f ca="1">VLOOKUP($K$1+1-IF(OFFSET(F48,0,$L$1)=MIN(OFFSET($L48,0,1,1,$K$1)),$K$1,RANK(OFFSET(F48,0,$L$1),OFFSET($L48,0,1,1,$K$1))),Reference!#REF!,2)</f>
        <v>#REF!</v>
      </c>
      <c r="G48"/>
      <c r="H48"/>
      <c r="J48" s="49"/>
      <c r="L48" s="48" t="str">
        <f ca="1">OFFSET(L48,0,-$L$1,1,1)</f>
        <v>SUMMARY FINANCIAL FACTORS</v>
      </c>
      <c r="M48" s="31" t="e">
        <f t="shared" ref="M48:V48" ca="1" si="25">SUM(OFFSET(M37,0,0,ROW(M48)-ROW(M37),1))</f>
        <v>#REF!</v>
      </c>
      <c r="N48" s="31" t="e">
        <f t="shared" ca="1" si="25"/>
        <v>#REF!</v>
      </c>
      <c r="O48" s="31" t="e">
        <f t="shared" ca="1" si="25"/>
        <v>#REF!</v>
      </c>
      <c r="P48" s="31" t="e">
        <f t="shared" ca="1" si="25"/>
        <v>#REF!</v>
      </c>
      <c r="Q48" s="31" t="e">
        <f t="shared" ca="1" si="25"/>
        <v>#REF!</v>
      </c>
      <c r="R48" s="31" t="e">
        <f t="shared" ca="1" si="25"/>
        <v>#REF!</v>
      </c>
      <c r="S48" s="31" t="e">
        <f t="shared" ca="1" si="25"/>
        <v>#REF!</v>
      </c>
      <c r="T48" s="31" t="e">
        <f t="shared" ca="1" si="25"/>
        <v>#REF!</v>
      </c>
      <c r="U48" s="31" t="e">
        <f t="shared" ca="1" si="25"/>
        <v>#REF!</v>
      </c>
      <c r="V48" s="31">
        <f t="shared" ca="1" si="25"/>
        <v>0</v>
      </c>
    </row>
    <row r="49" spans="2:22" x14ac:dyDescent="0.3">
      <c r="J49" s="38"/>
      <c r="L49" s="33">
        <f ca="1">OFFSET(L49,0,-$L$1,1,1)</f>
        <v>0</v>
      </c>
    </row>
    <row r="50" spans="2:22" x14ac:dyDescent="0.3">
      <c r="B50" s="33"/>
      <c r="C50" s="37" t="s">
        <v>109</v>
      </c>
      <c r="D50" s="37" t="str">
        <f>D$2</f>
        <v xml:space="preserve">Do Nothing </v>
      </c>
      <c r="E50" s="37" t="str">
        <f>E$2</f>
        <v xml:space="preserve">Repair/Rehabilitation </v>
      </c>
      <c r="F50" s="37" t="str">
        <f>F$2</f>
        <v xml:space="preserve">Replacement </v>
      </c>
      <c r="J50" s="38"/>
      <c r="L50" s="37" t="str">
        <f t="shared" ref="L50:U50" ca="1" si="26">OFFSET(L50,0,-$L$1,1,1)</f>
        <v>CRITERIA FOR EVALUATING ALTERNATIVES</v>
      </c>
      <c r="M50" s="37" t="str">
        <f t="shared" ca="1" si="26"/>
        <v xml:space="preserve">Do Nothing </v>
      </c>
      <c r="N50" s="37" t="str">
        <f t="shared" ca="1" si="26"/>
        <v xml:space="preserve">Repair/Rehabilitation </v>
      </c>
      <c r="O50" s="37" t="str">
        <f t="shared" ca="1" si="26"/>
        <v xml:space="preserve">Replacement </v>
      </c>
      <c r="P50" s="37">
        <f t="shared" ca="1" si="26"/>
        <v>0</v>
      </c>
      <c r="Q50" s="37">
        <f t="shared" ca="1" si="26"/>
        <v>0</v>
      </c>
      <c r="R50" s="37">
        <f t="shared" ca="1" si="26"/>
        <v>0</v>
      </c>
      <c r="S50" s="37">
        <f t="shared" ca="1" si="26"/>
        <v>0</v>
      </c>
      <c r="T50" s="37">
        <f t="shared" ca="1" si="26"/>
        <v>0</v>
      </c>
      <c r="U50" s="37" t="str">
        <f t="shared" ca="1" si="26"/>
        <v>CRITERIA FOR EVALUATING ALTERNATIVES</v>
      </c>
      <c r="V50" s="37"/>
    </row>
    <row r="51" spans="2:22" x14ac:dyDescent="0.25">
      <c r="B51" s="31" t="s">
        <v>67</v>
      </c>
      <c r="C51" s="39" t="s">
        <v>127</v>
      </c>
      <c r="D51" s="40"/>
      <c r="E51" s="40"/>
      <c r="F51" s="41"/>
      <c r="J51" s="38"/>
      <c r="L51" s="39" t="str">
        <f t="shared" ref="L51:L65" ca="1" si="27">OFFSET(L51,0,-$L$1,1,1)</f>
        <v>TECHNICAL FACTORS</v>
      </c>
      <c r="M51" s="40">
        <f t="shared" ref="M51:U52" ca="1" si="28">OFFSET(M51,0,-$L$1,1,1)</f>
        <v>0</v>
      </c>
      <c r="N51" s="40">
        <f t="shared" ca="1" si="28"/>
        <v>0</v>
      </c>
      <c r="O51" s="40">
        <f t="shared" ca="1" si="28"/>
        <v>0</v>
      </c>
      <c r="P51" s="40">
        <f t="shared" ca="1" si="28"/>
        <v>0</v>
      </c>
      <c r="Q51" s="41">
        <f t="shared" ca="1" si="28"/>
        <v>0</v>
      </c>
      <c r="R51" s="40">
        <f t="shared" ca="1" si="28"/>
        <v>0</v>
      </c>
      <c r="S51" s="40">
        <f t="shared" ca="1" si="28"/>
        <v>0</v>
      </c>
      <c r="T51" s="40">
        <f t="shared" ca="1" si="28"/>
        <v>0</v>
      </c>
      <c r="U51" s="40" t="str">
        <f t="shared" ca="1" si="28"/>
        <v>TECHNICAL FACTORS</v>
      </c>
      <c r="V51" s="41"/>
    </row>
    <row r="52" spans="2:22" ht="18" x14ac:dyDescent="0.25">
      <c r="B52" s="42">
        <f ca="1">(INDIRECT("B"&amp;ROW()-2)+1)</f>
        <v>1</v>
      </c>
      <c r="C52" s="43" t="s">
        <v>128</v>
      </c>
      <c r="D52" s="44"/>
      <c r="E52" s="44"/>
      <c r="F52" s="44"/>
      <c r="J52" s="38"/>
      <c r="L52" s="43" t="str">
        <f t="shared" ca="1" si="27"/>
        <v>Lifecycle Costs</v>
      </c>
      <c r="M52" s="44">
        <f t="shared" ca="1" si="28"/>
        <v>0</v>
      </c>
      <c r="N52" s="44">
        <f t="shared" ca="1" si="28"/>
        <v>0</v>
      </c>
      <c r="O52" s="44">
        <f t="shared" ca="1" si="28"/>
        <v>0</v>
      </c>
      <c r="P52" s="44">
        <f t="shared" ca="1" si="28"/>
        <v>0</v>
      </c>
      <c r="Q52" s="44">
        <f t="shared" ca="1" si="28"/>
        <v>0</v>
      </c>
      <c r="R52" s="44">
        <f t="shared" ca="1" si="28"/>
        <v>0</v>
      </c>
      <c r="S52" s="44">
        <f t="shared" ca="1" si="28"/>
        <v>0</v>
      </c>
      <c r="T52" s="44">
        <f t="shared" ca="1" si="28"/>
        <v>0</v>
      </c>
      <c r="U52" s="44" t="str">
        <f t="shared" ca="1" si="28"/>
        <v>Lifecycle Costs</v>
      </c>
      <c r="V52" s="44"/>
    </row>
    <row r="53" spans="2:22" ht="46.5" x14ac:dyDescent="0.25">
      <c r="B53" s="45"/>
      <c r="C53" s="46" t="s">
        <v>27</v>
      </c>
      <c r="D53" s="47" t="s">
        <v>116</v>
      </c>
      <c r="E53" s="47" t="s">
        <v>136</v>
      </c>
      <c r="F53" s="47" t="s">
        <v>136</v>
      </c>
      <c r="J53" s="38"/>
      <c r="L53" s="46" t="str">
        <f t="shared" ca="1" si="27"/>
        <v>Rating</v>
      </c>
      <c r="M53" s="47" t="e">
        <f ca="1">VLOOKUP(OFFSET(M53,0,-$L$1,1,1),Reference!#REF!,2,0)</f>
        <v>#REF!</v>
      </c>
      <c r="N53" s="47" t="e">
        <f ca="1">VLOOKUP(OFFSET(N53,0,-$L$1,1,1),Reference!#REF!,2,0)</f>
        <v>#REF!</v>
      </c>
      <c r="O53" s="47" t="e">
        <f ca="1">VLOOKUP(OFFSET(O53,0,-$L$1,1,1),Reference!#REF!,2,0)</f>
        <v>#REF!</v>
      </c>
      <c r="P53" s="47" t="e">
        <f ca="1">VLOOKUP(OFFSET(P53,0,-$L$1,1,1),Reference!#REF!,2,0)</f>
        <v>#REF!</v>
      </c>
      <c r="Q53" s="47" t="e">
        <f ca="1">VLOOKUP(OFFSET(Q53,0,-$L$1,1,1),Reference!#REF!,2,0)</f>
        <v>#REF!</v>
      </c>
      <c r="R53" s="47" t="e">
        <f ca="1">VLOOKUP(OFFSET(R53,0,-$L$1,1,1),Reference!#REF!,2,0)</f>
        <v>#REF!</v>
      </c>
      <c r="S53" s="47" t="e">
        <f ca="1">VLOOKUP(OFFSET(S53,0,-$L$1,1,1),Reference!#REF!,2,0)</f>
        <v>#REF!</v>
      </c>
      <c r="T53" s="47" t="e">
        <f ca="1">VLOOKUP(OFFSET(T53,0,-$L$1,1,1),Reference!#REF!,2,0)</f>
        <v>#REF!</v>
      </c>
      <c r="U53" s="47" t="e">
        <f ca="1">VLOOKUP(OFFSET(U53,0,-$L$1,1,1),Reference!#REF!,2,0)</f>
        <v>#REF!</v>
      </c>
      <c r="V53" s="47"/>
    </row>
    <row r="54" spans="2:22" ht="18" x14ac:dyDescent="0.25">
      <c r="B54" s="42">
        <f ca="1">(INDIRECT("B"&amp;ROW()-2)+1)</f>
        <v>2</v>
      </c>
      <c r="C54" s="43"/>
      <c r="D54" s="44"/>
      <c r="E54" s="44"/>
      <c r="F54" s="44"/>
      <c r="J54" s="38"/>
      <c r="L54" s="43">
        <f t="shared" ca="1" si="27"/>
        <v>0</v>
      </c>
      <c r="M54" s="44">
        <f t="shared" ref="M54:U54" ca="1" si="29">OFFSET(M54,0,-$L$1,1,1)</f>
        <v>0</v>
      </c>
      <c r="N54" s="44">
        <f t="shared" ca="1" si="29"/>
        <v>0</v>
      </c>
      <c r="O54" s="44">
        <f t="shared" ca="1" si="29"/>
        <v>0</v>
      </c>
      <c r="P54" s="44">
        <f t="shared" ca="1" si="29"/>
        <v>0</v>
      </c>
      <c r="Q54" s="44">
        <f t="shared" ca="1" si="29"/>
        <v>0</v>
      </c>
      <c r="R54" s="44">
        <f t="shared" ca="1" si="29"/>
        <v>0</v>
      </c>
      <c r="S54" s="44">
        <f t="shared" ca="1" si="29"/>
        <v>0</v>
      </c>
      <c r="T54" s="44">
        <f t="shared" ca="1" si="29"/>
        <v>0</v>
      </c>
      <c r="U54" s="44">
        <f t="shared" ca="1" si="29"/>
        <v>0</v>
      </c>
      <c r="V54" s="44"/>
    </row>
    <row r="55" spans="2:22" ht="46.5" x14ac:dyDescent="0.25">
      <c r="B55" s="45"/>
      <c r="C55" s="46" t="s">
        <v>27</v>
      </c>
      <c r="D55" s="47" t="s">
        <v>116</v>
      </c>
      <c r="E55" s="47" t="s">
        <v>136</v>
      </c>
      <c r="F55" s="47" t="s">
        <v>136</v>
      </c>
      <c r="J55" s="38"/>
      <c r="L55" s="46" t="str">
        <f t="shared" ca="1" si="27"/>
        <v>Rating</v>
      </c>
      <c r="M55" s="47" t="e">
        <f ca="1">VLOOKUP(OFFSET(M55,0,-$L$1,1,1),Reference!#REF!,2,0)</f>
        <v>#REF!</v>
      </c>
      <c r="N55" s="47" t="e">
        <f ca="1">VLOOKUP(OFFSET(N55,0,-$L$1,1,1),Reference!#REF!,2,0)</f>
        <v>#REF!</v>
      </c>
      <c r="O55" s="47" t="e">
        <f ca="1">VLOOKUP(OFFSET(O55,0,-$L$1,1,1),Reference!#REF!,2,0)</f>
        <v>#REF!</v>
      </c>
      <c r="P55" s="47" t="e">
        <f ca="1">VLOOKUP(OFFSET(P55,0,-$L$1,1,1),Reference!#REF!,2,0)</f>
        <v>#REF!</v>
      </c>
      <c r="Q55" s="47" t="e">
        <f ca="1">VLOOKUP(OFFSET(Q55,0,-$L$1,1,1),Reference!#REF!,2,0)</f>
        <v>#REF!</v>
      </c>
      <c r="R55" s="47" t="e">
        <f ca="1">VLOOKUP(OFFSET(R55,0,-$L$1,1,1),Reference!#REF!,2,0)</f>
        <v>#REF!</v>
      </c>
      <c r="S55" s="47" t="e">
        <f ca="1">VLOOKUP(OFFSET(S55,0,-$L$1,1,1),Reference!#REF!,2,0)</f>
        <v>#REF!</v>
      </c>
      <c r="T55" s="47" t="e">
        <f ca="1">VLOOKUP(OFFSET(T55,0,-$L$1,1,1),Reference!#REF!,2,0)</f>
        <v>#REF!</v>
      </c>
      <c r="U55" s="47" t="e">
        <f ca="1">VLOOKUP(OFFSET(U55,0,-$L$1,1,1),Reference!#REF!,2,0)</f>
        <v>#REF!</v>
      </c>
      <c r="V55" s="47"/>
    </row>
    <row r="56" spans="2:22" ht="18" x14ac:dyDescent="0.25">
      <c r="B56" s="42">
        <f ca="1">(INDIRECT("B"&amp;ROW()-2)+1)</f>
        <v>3</v>
      </c>
      <c r="C56" s="43"/>
      <c r="D56" s="44"/>
      <c r="E56" s="44"/>
      <c r="F56" s="44"/>
      <c r="J56" s="38"/>
      <c r="L56" s="43">
        <f t="shared" ca="1" si="27"/>
        <v>0</v>
      </c>
      <c r="M56" s="44">
        <f t="shared" ref="M56:U56" ca="1" si="30">OFFSET(M56,0,-$L$1,1,1)</f>
        <v>0</v>
      </c>
      <c r="N56" s="44">
        <f t="shared" ca="1" si="30"/>
        <v>0</v>
      </c>
      <c r="O56" s="44">
        <f t="shared" ca="1" si="30"/>
        <v>0</v>
      </c>
      <c r="P56" s="44">
        <f t="shared" ca="1" si="30"/>
        <v>0</v>
      </c>
      <c r="Q56" s="44">
        <f t="shared" ca="1" si="30"/>
        <v>0</v>
      </c>
      <c r="R56" s="44">
        <f t="shared" ca="1" si="30"/>
        <v>0</v>
      </c>
      <c r="S56" s="44">
        <f t="shared" ca="1" si="30"/>
        <v>0</v>
      </c>
      <c r="T56" s="44">
        <f t="shared" ca="1" si="30"/>
        <v>0</v>
      </c>
      <c r="U56" s="44">
        <f t="shared" ca="1" si="30"/>
        <v>0</v>
      </c>
      <c r="V56" s="44"/>
    </row>
    <row r="57" spans="2:22" ht="46.5" x14ac:dyDescent="0.25">
      <c r="B57" s="45"/>
      <c r="C57" s="46" t="s">
        <v>27</v>
      </c>
      <c r="D57" s="47" t="s">
        <v>116</v>
      </c>
      <c r="E57" s="47" t="s">
        <v>136</v>
      </c>
      <c r="F57" s="47" t="s">
        <v>136</v>
      </c>
      <c r="J57" s="38"/>
      <c r="L57" s="46" t="str">
        <f t="shared" ca="1" si="27"/>
        <v>Rating</v>
      </c>
      <c r="M57" s="47" t="e">
        <f ca="1">VLOOKUP(OFFSET(M57,0,-$L$1,1,1),Reference!#REF!,2,0)</f>
        <v>#REF!</v>
      </c>
      <c r="N57" s="47" t="e">
        <f ca="1">VLOOKUP(OFFSET(N57,0,-$L$1,1,1),Reference!#REF!,2,0)</f>
        <v>#REF!</v>
      </c>
      <c r="O57" s="47" t="e">
        <f ca="1">VLOOKUP(OFFSET(O57,0,-$L$1,1,1),Reference!#REF!,2,0)</f>
        <v>#REF!</v>
      </c>
      <c r="P57" s="47" t="e">
        <f ca="1">VLOOKUP(OFFSET(P57,0,-$L$1,1,1),Reference!#REF!,2,0)</f>
        <v>#REF!</v>
      </c>
      <c r="Q57" s="47" t="e">
        <f ca="1">VLOOKUP(OFFSET(Q57,0,-$L$1,1,1),Reference!#REF!,2,0)</f>
        <v>#REF!</v>
      </c>
      <c r="R57" s="47" t="e">
        <f ca="1">VLOOKUP(OFFSET(R57,0,-$L$1,1,1),Reference!#REF!,2,0)</f>
        <v>#REF!</v>
      </c>
      <c r="S57" s="47" t="e">
        <f ca="1">VLOOKUP(OFFSET(S57,0,-$L$1,1,1),Reference!#REF!,2,0)</f>
        <v>#REF!</v>
      </c>
      <c r="T57" s="47" t="e">
        <f ca="1">VLOOKUP(OFFSET(T57,0,-$L$1,1,1),Reference!#REF!,2,0)</f>
        <v>#REF!</v>
      </c>
      <c r="U57" s="47" t="e">
        <f ca="1">VLOOKUP(OFFSET(U57,0,-$L$1,1,1),Reference!#REF!,2,0)</f>
        <v>#REF!</v>
      </c>
      <c r="V57" s="47"/>
    </row>
    <row r="58" spans="2:22" ht="18" x14ac:dyDescent="0.25">
      <c r="B58" s="42">
        <f ca="1">(INDIRECT("B"&amp;ROW()-2)+1)</f>
        <v>4</v>
      </c>
      <c r="C58" s="43"/>
      <c r="D58" s="44"/>
      <c r="E58" s="44"/>
      <c r="F58" s="44"/>
      <c r="J58" s="38"/>
      <c r="L58" s="43">
        <f t="shared" ca="1" si="27"/>
        <v>0</v>
      </c>
      <c r="M58" s="44">
        <f t="shared" ref="M58:U58" ca="1" si="31">OFFSET(M58,0,-$L$1,1,1)</f>
        <v>0</v>
      </c>
      <c r="N58" s="44">
        <f t="shared" ca="1" si="31"/>
        <v>0</v>
      </c>
      <c r="O58" s="44">
        <f t="shared" ca="1" si="31"/>
        <v>0</v>
      </c>
      <c r="P58" s="44">
        <f t="shared" ca="1" si="31"/>
        <v>0</v>
      </c>
      <c r="Q58" s="44">
        <f t="shared" ca="1" si="31"/>
        <v>0</v>
      </c>
      <c r="R58" s="44">
        <f t="shared" ca="1" si="31"/>
        <v>0</v>
      </c>
      <c r="S58" s="44">
        <f t="shared" ca="1" si="31"/>
        <v>0</v>
      </c>
      <c r="T58" s="44">
        <f t="shared" ca="1" si="31"/>
        <v>0</v>
      </c>
      <c r="U58" s="44">
        <f t="shared" ca="1" si="31"/>
        <v>0</v>
      </c>
      <c r="V58" s="44"/>
    </row>
    <row r="59" spans="2:22" ht="46.5" x14ac:dyDescent="0.25">
      <c r="B59" s="45"/>
      <c r="C59" s="46" t="s">
        <v>27</v>
      </c>
      <c r="D59" s="47" t="s">
        <v>116</v>
      </c>
      <c r="E59" s="47" t="s">
        <v>136</v>
      </c>
      <c r="F59" s="47" t="s">
        <v>136</v>
      </c>
      <c r="J59" s="38"/>
      <c r="L59" s="46" t="str">
        <f t="shared" ca="1" si="27"/>
        <v>Rating</v>
      </c>
      <c r="M59" s="47" t="e">
        <f ca="1">VLOOKUP(OFFSET(M59,0,-$L$1,1,1),Reference!#REF!,2,0)</f>
        <v>#REF!</v>
      </c>
      <c r="N59" s="47" t="e">
        <f ca="1">VLOOKUP(OFFSET(N59,0,-$L$1,1,1),Reference!#REF!,2,0)</f>
        <v>#REF!</v>
      </c>
      <c r="O59" s="47" t="e">
        <f ca="1">VLOOKUP(OFFSET(O59,0,-$L$1,1,1),Reference!#REF!,2,0)</f>
        <v>#REF!</v>
      </c>
      <c r="P59" s="47" t="e">
        <f ca="1">VLOOKUP(OFFSET(P59,0,-$L$1,1,1),Reference!#REF!,2,0)</f>
        <v>#REF!</v>
      </c>
      <c r="Q59" s="47" t="e">
        <f ca="1">VLOOKUP(OFFSET(Q59,0,-$L$1,1,1),Reference!#REF!,2,0)</f>
        <v>#REF!</v>
      </c>
      <c r="R59" s="47" t="e">
        <f ca="1">VLOOKUP(OFFSET(R59,0,-$L$1,1,1),Reference!#REF!,2,0)</f>
        <v>#REF!</v>
      </c>
      <c r="S59" s="47" t="e">
        <f ca="1">VLOOKUP(OFFSET(S59,0,-$L$1,1,1),Reference!#REF!,2,0)</f>
        <v>#REF!</v>
      </c>
      <c r="T59" s="47" t="e">
        <f ca="1">VLOOKUP(OFFSET(T59,0,-$L$1,1,1),Reference!#REF!,2,0)</f>
        <v>#REF!</v>
      </c>
      <c r="U59" s="47" t="e">
        <f ca="1">VLOOKUP(OFFSET(U59,0,-$L$1,1,1),Reference!#REF!,2,0)</f>
        <v>#REF!</v>
      </c>
      <c r="V59" s="47"/>
    </row>
    <row r="60" spans="2:22" ht="18" x14ac:dyDescent="0.25">
      <c r="B60" s="42">
        <f ca="1">(INDIRECT("B"&amp;ROW()-2)+1)</f>
        <v>5</v>
      </c>
      <c r="C60" s="43"/>
      <c r="D60" s="44"/>
      <c r="E60" s="44"/>
      <c r="F60" s="44"/>
      <c r="J60" s="38"/>
      <c r="L60" s="43">
        <f t="shared" ca="1" si="27"/>
        <v>0</v>
      </c>
      <c r="M60" s="44">
        <f t="shared" ref="M60:U60" ca="1" si="32">OFFSET(M60,0,-$L$1,1,1)</f>
        <v>0</v>
      </c>
      <c r="N60" s="44">
        <f t="shared" ca="1" si="32"/>
        <v>0</v>
      </c>
      <c r="O60" s="44">
        <f t="shared" ca="1" si="32"/>
        <v>0</v>
      </c>
      <c r="P60" s="44">
        <f t="shared" ca="1" si="32"/>
        <v>0</v>
      </c>
      <c r="Q60" s="44">
        <f t="shared" ca="1" si="32"/>
        <v>0</v>
      </c>
      <c r="R60" s="44">
        <f t="shared" ca="1" si="32"/>
        <v>0</v>
      </c>
      <c r="S60" s="44">
        <f t="shared" ca="1" si="32"/>
        <v>0</v>
      </c>
      <c r="T60" s="44">
        <f t="shared" ca="1" si="32"/>
        <v>0</v>
      </c>
      <c r="U60" s="44">
        <f t="shared" ca="1" si="32"/>
        <v>0</v>
      </c>
      <c r="V60" s="44"/>
    </row>
    <row r="61" spans="2:22" ht="46.5" x14ac:dyDescent="0.25">
      <c r="B61" s="45"/>
      <c r="C61" s="46" t="s">
        <v>27</v>
      </c>
      <c r="D61" s="47" t="s">
        <v>116</v>
      </c>
      <c r="E61" s="47" t="s">
        <v>136</v>
      </c>
      <c r="F61" s="47" t="s">
        <v>116</v>
      </c>
      <c r="J61" s="38"/>
      <c r="L61" s="46" t="str">
        <f t="shared" ca="1" si="27"/>
        <v>Rating</v>
      </c>
      <c r="M61" s="47" t="e">
        <f ca="1">VLOOKUP(OFFSET(M61,0,-$L$1,1,1),Reference!#REF!,2,0)</f>
        <v>#REF!</v>
      </c>
      <c r="N61" s="47" t="e">
        <f ca="1">VLOOKUP(OFFSET(N61,0,-$L$1,1,1),Reference!#REF!,2,0)</f>
        <v>#REF!</v>
      </c>
      <c r="O61" s="47" t="e">
        <f ca="1">VLOOKUP(OFFSET(O61,0,-$L$1,1,1),Reference!#REF!,2,0)</f>
        <v>#REF!</v>
      </c>
      <c r="P61" s="47" t="e">
        <f ca="1">VLOOKUP(OFFSET(P61,0,-$L$1,1,1),Reference!#REF!,2,0)</f>
        <v>#REF!</v>
      </c>
      <c r="Q61" s="47" t="e">
        <f ca="1">VLOOKUP(OFFSET(Q61,0,-$L$1,1,1),Reference!#REF!,2,0)</f>
        <v>#REF!</v>
      </c>
      <c r="R61" s="47" t="e">
        <f ca="1">VLOOKUP(OFFSET(R61,0,-$L$1,1,1),Reference!#REF!,2,0)</f>
        <v>#REF!</v>
      </c>
      <c r="S61" s="47" t="e">
        <f ca="1">VLOOKUP(OFFSET(S61,0,-$L$1,1,1),Reference!#REF!,2,0)</f>
        <v>#REF!</v>
      </c>
      <c r="T61" s="47" t="e">
        <f ca="1">VLOOKUP(OFFSET(T61,0,-$L$1,1,1),Reference!#REF!,2,0)</f>
        <v>#REF!</v>
      </c>
      <c r="U61" s="47" t="e">
        <f ca="1">VLOOKUP(OFFSET(U61,0,-$L$1,1,1),Reference!#REF!,2,0)</f>
        <v>#REF!</v>
      </c>
      <c r="V61" s="47"/>
    </row>
    <row r="62" spans="2:22" ht="18" x14ac:dyDescent="0.25">
      <c r="B62" s="42">
        <f ca="1">(INDIRECT("B"&amp;ROW()-2)+1)</f>
        <v>6</v>
      </c>
      <c r="C62" s="43"/>
      <c r="D62" s="44"/>
      <c r="E62" s="44"/>
      <c r="F62" s="44"/>
      <c r="J62" s="38"/>
      <c r="L62" s="43">
        <f t="shared" ca="1" si="27"/>
        <v>0</v>
      </c>
      <c r="M62" s="44">
        <f t="shared" ref="M62:U62" ca="1" si="33">OFFSET(M62,0,-$L$1,1,1)</f>
        <v>0</v>
      </c>
      <c r="N62" s="44">
        <f t="shared" ca="1" si="33"/>
        <v>0</v>
      </c>
      <c r="O62" s="44">
        <f t="shared" ca="1" si="33"/>
        <v>0</v>
      </c>
      <c r="P62" s="44">
        <f t="shared" ca="1" si="33"/>
        <v>0</v>
      </c>
      <c r="Q62" s="44">
        <f t="shared" ca="1" si="33"/>
        <v>0</v>
      </c>
      <c r="R62" s="44">
        <f t="shared" ca="1" si="33"/>
        <v>0</v>
      </c>
      <c r="S62" s="44">
        <f t="shared" ca="1" si="33"/>
        <v>0</v>
      </c>
      <c r="T62" s="44">
        <f t="shared" ca="1" si="33"/>
        <v>0</v>
      </c>
      <c r="U62" s="44">
        <f t="shared" ca="1" si="33"/>
        <v>0</v>
      </c>
      <c r="V62" s="44"/>
    </row>
    <row r="63" spans="2:22" ht="47.25" thickBot="1" x14ac:dyDescent="0.3">
      <c r="B63" s="45"/>
      <c r="C63" s="46" t="s">
        <v>27</v>
      </c>
      <c r="D63" s="47" t="s">
        <v>116</v>
      </c>
      <c r="E63" s="47" t="s">
        <v>136</v>
      </c>
      <c r="F63" s="47" t="s">
        <v>136</v>
      </c>
      <c r="J63" s="38"/>
      <c r="L63" s="46" t="str">
        <f t="shared" ca="1" si="27"/>
        <v>Rating</v>
      </c>
      <c r="M63" s="47" t="e">
        <f ca="1">VLOOKUP(OFFSET(M63,0,-$L$1,1,1),Reference!#REF!,2,0)</f>
        <v>#REF!</v>
      </c>
      <c r="N63" s="47" t="e">
        <f ca="1">VLOOKUP(OFFSET(N63,0,-$L$1,1,1),Reference!#REF!,2,0)</f>
        <v>#REF!</v>
      </c>
      <c r="O63" s="47" t="e">
        <f ca="1">VLOOKUP(OFFSET(O63,0,-$L$1,1,1),Reference!#REF!,2,0)</f>
        <v>#REF!</v>
      </c>
      <c r="P63" s="47" t="e">
        <f ca="1">VLOOKUP(OFFSET(P63,0,-$L$1,1,1),Reference!#REF!,2,0)</f>
        <v>#REF!</v>
      </c>
      <c r="Q63" s="47" t="e">
        <f ca="1">VLOOKUP(OFFSET(Q63,0,-$L$1,1,1),Reference!#REF!,2,0)</f>
        <v>#REF!</v>
      </c>
      <c r="R63" s="47" t="e">
        <f ca="1">VLOOKUP(OFFSET(R63,0,-$L$1,1,1),Reference!#REF!,2,0)</f>
        <v>#REF!</v>
      </c>
      <c r="S63" s="47" t="e">
        <f ca="1">VLOOKUP(OFFSET(S63,0,-$L$1,1,1),Reference!#REF!,2,0)</f>
        <v>#REF!</v>
      </c>
      <c r="T63" s="47" t="e">
        <f ca="1">VLOOKUP(OFFSET(T63,0,-$L$1,1,1),Reference!#REF!,2,0)</f>
        <v>#REF!</v>
      </c>
      <c r="U63" s="47" t="e">
        <f ca="1">VLOOKUP(OFFSET(U63,0,-$L$1,1,1),Reference!#REF!,2,0)</f>
        <v>#REF!</v>
      </c>
      <c r="V63" s="47"/>
    </row>
    <row r="64" spans="2:22" s="33" customFormat="1" ht="27" thickTop="1" x14ac:dyDescent="0.4">
      <c r="B64" s="55">
        <f ca="1">(INDIRECT("B"&amp;ROW()-2))</f>
        <v>6</v>
      </c>
      <c r="C64" s="56" t="str">
        <f>"SUMMARY "&amp;C51</f>
        <v>SUMMARY TECHNICAL FACTORS</v>
      </c>
      <c r="D64" s="57" t="e">
        <f ca="1">VLOOKUP($K$1+1-IF(OFFSET(D64,0,$L$1)=MIN(OFFSET($L64,0,1,1,$K$1)),$K$1,RANK(OFFSET(D64,0,$L$1),OFFSET($L64,0,1,1,$K$1))),Reference!#REF!,2)</f>
        <v>#REF!</v>
      </c>
      <c r="E64" s="57" t="e">
        <f ca="1">VLOOKUP($K$1+1-IF(OFFSET(E64,0,$L$1)=MIN(OFFSET($L64,0,1,1,$K$1)),$K$1,RANK(OFFSET(E64,0,$L$1),OFFSET($L64,0,1,1,$K$1))),Reference!#REF!,2)</f>
        <v>#REF!</v>
      </c>
      <c r="F64" s="57" t="e">
        <f ca="1">VLOOKUP($K$1+1-IF(OFFSET(F64,0,$L$1)=MIN(OFFSET($L64,0,1,1,$K$1)),$K$1,RANK(OFFSET(F64,0,$L$1),OFFSET($L64,0,1,1,$K$1))),Reference!#REF!,2)</f>
        <v>#REF!</v>
      </c>
      <c r="G64"/>
      <c r="H64"/>
      <c r="J64" s="49"/>
      <c r="L64" s="48" t="str">
        <f t="shared" ca="1" si="27"/>
        <v>SUMMARY TECHNICAL FACTORS</v>
      </c>
      <c r="M64" s="31" t="e">
        <f ca="1">SUM(OFFSET(M51,0,0,ROW(M64)-ROW(M51),1))</f>
        <v>#REF!</v>
      </c>
      <c r="N64" s="31" t="e">
        <f t="shared" ref="N64:V64" ca="1" si="34">SUM(OFFSET(N51,0,0,ROW(N64)-ROW(N51),1))</f>
        <v>#REF!</v>
      </c>
      <c r="O64" s="31" t="e">
        <f t="shared" ca="1" si="34"/>
        <v>#REF!</v>
      </c>
      <c r="P64" s="31" t="e">
        <f t="shared" ca="1" si="34"/>
        <v>#REF!</v>
      </c>
      <c r="Q64" s="31" t="e">
        <f t="shared" ca="1" si="34"/>
        <v>#REF!</v>
      </c>
      <c r="R64" s="31" t="e">
        <f t="shared" ca="1" si="34"/>
        <v>#REF!</v>
      </c>
      <c r="S64" s="31" t="e">
        <f t="shared" ca="1" si="34"/>
        <v>#REF!</v>
      </c>
      <c r="T64" s="31" t="e">
        <f t="shared" ca="1" si="34"/>
        <v>#REF!</v>
      </c>
      <c r="U64" s="31" t="e">
        <f t="shared" ca="1" si="34"/>
        <v>#REF!</v>
      </c>
      <c r="V64" s="31">
        <f t="shared" ca="1" si="34"/>
        <v>0</v>
      </c>
    </row>
    <row r="65" spans="2:22" x14ac:dyDescent="0.3">
      <c r="J65" s="38"/>
      <c r="L65" s="33">
        <f t="shared" ca="1" si="27"/>
        <v>0</v>
      </c>
    </row>
    <row r="66" spans="2:22" x14ac:dyDescent="0.3">
      <c r="B66" s="33"/>
      <c r="C66" s="37" t="s">
        <v>109</v>
      </c>
      <c r="D66" s="37" t="str">
        <f>D$2</f>
        <v xml:space="preserve">Do Nothing </v>
      </c>
      <c r="E66" s="37" t="str">
        <f>E$2</f>
        <v xml:space="preserve">Repair/Rehabilitation </v>
      </c>
      <c r="F66" s="37" t="str">
        <f>F$2</f>
        <v xml:space="preserve">Replacement </v>
      </c>
      <c r="J66" s="38"/>
      <c r="L66" s="37" t="str">
        <f t="shared" ref="L66:U66" ca="1" si="35">OFFSET(L66,0,-$L$1,1,1)</f>
        <v>CRITERIA FOR EVALUATING ALTERNATIVES</v>
      </c>
      <c r="M66" s="37" t="str">
        <f t="shared" ca="1" si="35"/>
        <v xml:space="preserve">Do Nothing </v>
      </c>
      <c r="N66" s="37" t="str">
        <f t="shared" ca="1" si="35"/>
        <v xml:space="preserve">Repair/Rehabilitation </v>
      </c>
      <c r="O66" s="37" t="str">
        <f t="shared" ca="1" si="35"/>
        <v xml:space="preserve">Replacement </v>
      </c>
      <c r="P66" s="37">
        <f t="shared" ca="1" si="35"/>
        <v>0</v>
      </c>
      <c r="Q66" s="37">
        <f t="shared" ca="1" si="35"/>
        <v>0</v>
      </c>
      <c r="R66" s="37">
        <f t="shared" ca="1" si="35"/>
        <v>0</v>
      </c>
      <c r="S66" s="37">
        <f t="shared" ca="1" si="35"/>
        <v>0</v>
      </c>
      <c r="T66" s="37">
        <f t="shared" ca="1" si="35"/>
        <v>0</v>
      </c>
      <c r="U66" s="37" t="str">
        <f t="shared" ca="1" si="35"/>
        <v>CRITERIA FOR EVALUATING ALTERNATIVES</v>
      </c>
      <c r="V66" s="37"/>
    </row>
    <row r="67" spans="2:22" x14ac:dyDescent="0.25">
      <c r="B67" s="31" t="s">
        <v>84</v>
      </c>
      <c r="C67" s="39" t="s">
        <v>130</v>
      </c>
      <c r="D67" s="40"/>
      <c r="E67" s="40"/>
      <c r="F67" s="41"/>
      <c r="J67" s="38"/>
      <c r="L67" s="39" t="str">
        <f t="shared" ref="L67:U68" ca="1" si="36">OFFSET(L67,0,-$L$1,1,1)</f>
        <v>PROBLEM STATEMENT</v>
      </c>
      <c r="M67" s="40">
        <f t="shared" ca="1" si="36"/>
        <v>0</v>
      </c>
      <c r="N67" s="40">
        <f t="shared" ca="1" si="36"/>
        <v>0</v>
      </c>
      <c r="O67" s="40">
        <f t="shared" ca="1" si="36"/>
        <v>0</v>
      </c>
      <c r="P67" s="40">
        <f t="shared" ca="1" si="36"/>
        <v>0</v>
      </c>
      <c r="Q67" s="41">
        <f t="shared" ca="1" si="36"/>
        <v>0</v>
      </c>
      <c r="R67" s="40">
        <f t="shared" ca="1" si="36"/>
        <v>0</v>
      </c>
      <c r="S67" s="40">
        <f t="shared" ca="1" si="36"/>
        <v>0</v>
      </c>
      <c r="T67" s="40">
        <f t="shared" ca="1" si="36"/>
        <v>0</v>
      </c>
      <c r="U67" s="40" t="str">
        <f t="shared" ca="1" si="36"/>
        <v>PROBLEM STATEMENT</v>
      </c>
      <c r="V67" s="41"/>
    </row>
    <row r="68" spans="2:22" thickBot="1" x14ac:dyDescent="0.3">
      <c r="B68" s="42">
        <f ca="1">(INDIRECT("B"&amp;ROW()-2)+1)</f>
        <v>1</v>
      </c>
      <c r="C68" s="43" t="s">
        <v>101</v>
      </c>
      <c r="D68" s="44"/>
      <c r="E68" s="44"/>
      <c r="F68" s="44"/>
      <c r="J68" s="38"/>
      <c r="L68" s="43" t="str">
        <f t="shared" ca="1" si="36"/>
        <v>Addresses Problem Statement</v>
      </c>
      <c r="M68" s="44">
        <f t="shared" ca="1" si="36"/>
        <v>0</v>
      </c>
      <c r="N68" s="44">
        <f t="shared" ca="1" si="36"/>
        <v>0</v>
      </c>
      <c r="O68" s="44">
        <f t="shared" ca="1" si="36"/>
        <v>0</v>
      </c>
      <c r="P68" s="44">
        <f t="shared" ca="1" si="36"/>
        <v>0</v>
      </c>
      <c r="Q68" s="44">
        <f t="shared" ca="1" si="36"/>
        <v>0</v>
      </c>
      <c r="R68" s="44">
        <f t="shared" ca="1" si="36"/>
        <v>0</v>
      </c>
      <c r="S68" s="44">
        <f t="shared" ca="1" si="36"/>
        <v>0</v>
      </c>
      <c r="T68" s="44">
        <f t="shared" ca="1" si="36"/>
        <v>0</v>
      </c>
      <c r="U68" s="44" t="str">
        <f t="shared" ca="1" si="36"/>
        <v>Addresses Problem Statement</v>
      </c>
      <c r="V68" s="44"/>
    </row>
    <row r="69" spans="2:22" s="33" customFormat="1" ht="27" thickTop="1" x14ac:dyDescent="0.4">
      <c r="B69" s="55" t="str">
        <f ca="1">(INDIRECT("B"&amp;ROW()-2))</f>
        <v>E</v>
      </c>
      <c r="C69" s="56" t="str">
        <f>"SUMMARY "&amp;C67</f>
        <v>SUMMARY PROBLEM STATEMENT</v>
      </c>
      <c r="D69" s="57" t="s">
        <v>131</v>
      </c>
      <c r="E69" s="57" t="s">
        <v>132</v>
      </c>
      <c r="F69" s="57" t="s">
        <v>131</v>
      </c>
      <c r="G69"/>
      <c r="H69"/>
      <c r="J69" s="49"/>
      <c r="L69" s="48" t="str">
        <f ca="1">OFFSET(L69,0,-$L$1,1,1)</f>
        <v>SUMMARY PROBLEM STATEMENT</v>
      </c>
      <c r="M69" s="31">
        <f ca="1">IF(OFFSET(M69,0,-$L$1,1,1)="Not Preferred",0,1)</f>
        <v>1</v>
      </c>
      <c r="N69" s="31">
        <f t="shared" ref="N69:V69" ca="1" si="37">IF(OFFSET(N69,0,-$L$1,1,1)="Not Preferred",0,1)</f>
        <v>0</v>
      </c>
      <c r="O69" s="31">
        <f t="shared" ca="1" si="37"/>
        <v>1</v>
      </c>
      <c r="P69" s="31">
        <f t="shared" ca="1" si="37"/>
        <v>1</v>
      </c>
      <c r="Q69" s="31">
        <f t="shared" ca="1" si="37"/>
        <v>1</v>
      </c>
      <c r="R69" s="31">
        <f t="shared" ca="1" si="37"/>
        <v>1</v>
      </c>
      <c r="S69" s="31">
        <f t="shared" ca="1" si="37"/>
        <v>1</v>
      </c>
      <c r="T69" s="31">
        <f t="shared" ca="1" si="37"/>
        <v>1</v>
      </c>
      <c r="U69" s="31">
        <f t="shared" ca="1" si="37"/>
        <v>1</v>
      </c>
      <c r="V69" s="31">
        <f t="shared" ca="1" si="37"/>
        <v>1</v>
      </c>
    </row>
    <row r="70" spans="2:22" x14ac:dyDescent="0.3">
      <c r="J70" s="38"/>
      <c r="L70" s="33"/>
    </row>
    <row r="71" spans="2:22" ht="19.5" thickBot="1" x14ac:dyDescent="0.35">
      <c r="B71" s="33"/>
      <c r="C71" s="37" t="s">
        <v>109</v>
      </c>
      <c r="D71" s="37" t="s">
        <v>110</v>
      </c>
      <c r="E71" s="37" t="s">
        <v>111</v>
      </c>
      <c r="F71" s="37" t="s">
        <v>112</v>
      </c>
      <c r="J71" s="38"/>
      <c r="L71" s="37" t="str">
        <f t="shared" ref="L71:U71" ca="1" si="38">OFFSET(L71,0,-$L$1,1,1)</f>
        <v>CRITERIA FOR EVALUATING ALTERNATIVES</v>
      </c>
      <c r="M71" s="37" t="str">
        <f t="shared" ca="1" si="38"/>
        <v xml:space="preserve">Do Nothing </v>
      </c>
      <c r="N71" s="37" t="str">
        <f t="shared" ca="1" si="38"/>
        <v xml:space="preserve">Repair/Rehabilitation </v>
      </c>
      <c r="O71" s="37" t="str">
        <f t="shared" ca="1" si="38"/>
        <v xml:space="preserve">Replacement </v>
      </c>
      <c r="P71" s="37">
        <f t="shared" ca="1" si="38"/>
        <v>0</v>
      </c>
      <c r="Q71" s="37">
        <f t="shared" ca="1" si="38"/>
        <v>0</v>
      </c>
      <c r="R71" s="37">
        <f t="shared" ca="1" si="38"/>
        <v>0</v>
      </c>
      <c r="S71" s="37">
        <f t="shared" ca="1" si="38"/>
        <v>0</v>
      </c>
      <c r="T71" s="37">
        <f t="shared" ca="1" si="38"/>
        <v>0</v>
      </c>
      <c r="U71" s="37" t="str">
        <f t="shared" ca="1" si="38"/>
        <v>CRITERIA FOR EVALUATING ALTERNATIVES</v>
      </c>
      <c r="V71" s="37"/>
    </row>
    <row r="72" spans="2:22" ht="27" thickTop="1" x14ac:dyDescent="0.25">
      <c r="C72" s="59" t="s">
        <v>133</v>
      </c>
      <c r="D72" s="59" t="e">
        <f ca="1">IF(D69="Not Preferred", "Not Preferred", VLOOKUP($K$1+1-IF(OFFSET(D72,0,$L$1)=MIN(OFFSET($L72,0,1,1,$K$1)),$K$1,RANK(OFFSET(D72,0,$L$1),OFFSET($L$72,0,1,1,$K$1))),Reference!#REF!,2))</f>
        <v>#REF!</v>
      </c>
      <c r="E72" s="59" t="str">
        <f ca="1">IF(E69="Not Preferred", "Not Preferred", VLOOKUP($K$1+1-IF(OFFSET(E72,0,$L$1)=MIN(OFFSET($L72,0,1,1,$K$1)),$K$1,RANK(OFFSET(E72,0,$L$1),OFFSET($L$72,0,1,1,$K$1))),Reference!#REF!,2))</f>
        <v>Not Preferred</v>
      </c>
      <c r="F72" s="59" t="e">
        <f ca="1">IF(F69="Not Preferred", "Not Preferred", VLOOKUP($K$1+1-IF(OFFSET(F72,0,$L$1)=MIN(OFFSET($L72,0,1,1,$K$1)),$K$1,RANK(OFFSET(F72,0,$L$1),OFFSET($L$72,0,1,1,$K$1))),Reference!#REF!,2))</f>
        <v>#REF!</v>
      </c>
      <c r="J72" s="38"/>
      <c r="L72" s="50" t="str">
        <f ca="1">OFFSET(L72,0,-$L$1,1,1)</f>
        <v>OVERALL SUMMARY</v>
      </c>
      <c r="M72" s="51" t="e">
        <f ca="1">IF(M69=0,1000,(($K$1+1)*$M$1)-(RANK(M48,OFFSET($M48,0,0,1,$K$1))+RANK(M32,OFFSET($M32,0,0,1,$K$1))+RANK(M16,OFFSET($M16,0,0,1,$K$1))+RANK(M64,OFFSET($M64,0,0,1,$K$1))))</f>
        <v>#REF!</v>
      </c>
      <c r="N72" s="51">
        <f t="shared" ref="N72:V72" ca="1" si="39">IF(N69=0,1000,(($K$1+1)*$M$1)-(RANK(N48,OFFSET($M48,0,0,1,$K$1))+RANK(N32,OFFSET($M32,0,0,1,$K$1))+RANK(N16,OFFSET($M16,0,0,1,$K$1))+RANK(N64,OFFSET($M64,0,0,1,$K$1))))</f>
        <v>1000</v>
      </c>
      <c r="O72" s="51" t="e">
        <f t="shared" ca="1" si="39"/>
        <v>#REF!</v>
      </c>
      <c r="P72" s="51" t="e">
        <f t="shared" ca="1" si="39"/>
        <v>#REF!</v>
      </c>
      <c r="Q72" s="51" t="e">
        <f t="shared" ca="1" si="39"/>
        <v>#REF!</v>
      </c>
      <c r="R72" s="51" t="e">
        <f t="shared" ca="1" si="39"/>
        <v>#REF!</v>
      </c>
      <c r="S72" s="51" t="e">
        <f t="shared" ca="1" si="39"/>
        <v>#REF!</v>
      </c>
      <c r="T72" s="51" t="e">
        <f t="shared" ca="1" si="39"/>
        <v>#REF!</v>
      </c>
      <c r="U72" s="51" t="e">
        <f t="shared" ca="1" si="39"/>
        <v>#REF!</v>
      </c>
      <c r="V72" s="51" t="e">
        <f t="shared" ca="1" si="39"/>
        <v>#REF!</v>
      </c>
    </row>
    <row r="74" spans="2:22" ht="26.25" x14ac:dyDescent="0.4">
      <c r="C74" s="52" t="s">
        <v>134</v>
      </c>
    </row>
    <row r="75" spans="2:22" ht="46.5" x14ac:dyDescent="0.7">
      <c r="C75" s="53" t="e">
        <f>IF(Reference!#REF!="", "", Reference!#REF!)</f>
        <v>#REF!</v>
      </c>
      <c r="D75" s="54" t="e">
        <f>IF(Reference!#REF!="", "", Reference!#REF!)</f>
        <v>#REF!</v>
      </c>
      <c r="E75" s="33"/>
      <c r="F75" s="33"/>
    </row>
    <row r="76" spans="2:22" ht="46.5" x14ac:dyDescent="0.7">
      <c r="C76" s="53" t="e">
        <f>IF(Reference!#REF!="", "", Reference!#REF!)</f>
        <v>#REF!</v>
      </c>
      <c r="D76" s="54" t="e">
        <f>IF(Reference!#REF!="", "", Reference!#REF!)</f>
        <v>#REF!</v>
      </c>
    </row>
    <row r="77" spans="2:22" ht="46.5" x14ac:dyDescent="0.7">
      <c r="C77" s="53" t="e">
        <f>IF(Reference!#REF!="", "", Reference!#REF!)</f>
        <v>#REF!</v>
      </c>
      <c r="D77" s="54" t="e">
        <f>IF(Reference!#REF!="", "", Reference!#REF!)</f>
        <v>#REF!</v>
      </c>
    </row>
    <row r="78" spans="2:22" ht="8.25" customHeight="1" x14ac:dyDescent="0.7">
      <c r="C78" s="53" t="e">
        <f>IF(Reference!#REF!="", "", Reference!#REF!)</f>
        <v>#REF!</v>
      </c>
      <c r="D78" s="54" t="e">
        <f>IF(Reference!#REF!="", "", Reference!#REF!)</f>
        <v>#REF!</v>
      </c>
    </row>
    <row r="79" spans="2:22" ht="13.5" customHeight="1" x14ac:dyDescent="0.7">
      <c r="C79" s="53"/>
      <c r="D79" s="54"/>
    </row>
    <row r="80" spans="2:22" ht="18.75" customHeight="1" thickBot="1" x14ac:dyDescent="0.75">
      <c r="C80" s="53"/>
      <c r="D80" s="54"/>
    </row>
    <row r="81" spans="3:6" ht="53.25" thickBot="1" x14ac:dyDescent="0.3">
      <c r="C81" s="60" t="s">
        <v>109</v>
      </c>
      <c r="D81" s="61" t="str">
        <f>D2</f>
        <v xml:space="preserve">Do Nothing </v>
      </c>
      <c r="E81" s="61" t="str">
        <f>E2</f>
        <v xml:space="preserve">Repair/Rehabilitation </v>
      </c>
      <c r="F81" s="62" t="str">
        <f>F2</f>
        <v xml:space="preserve">Replacement </v>
      </c>
    </row>
    <row r="82" spans="3:6" ht="26.25" x14ac:dyDescent="0.25">
      <c r="C82" s="66" t="str">
        <f>C3</f>
        <v>NATURAL ENVIRONMENT</v>
      </c>
      <c r="D82" s="67" t="e">
        <f ca="1">D16</f>
        <v>#REF!</v>
      </c>
      <c r="E82" s="67" t="e">
        <f ca="1">E16</f>
        <v>#REF!</v>
      </c>
      <c r="F82" s="68" t="e">
        <f ca="1">F16</f>
        <v>#REF!</v>
      </c>
    </row>
    <row r="83" spans="3:6" ht="26.25" x14ac:dyDescent="0.25">
      <c r="C83" s="66" t="str">
        <f>C19</f>
        <v>SOCIO-CULTURAL ENVIRONMENT</v>
      </c>
      <c r="D83" s="67" t="e">
        <f ca="1">D32</f>
        <v>#REF!</v>
      </c>
      <c r="E83" s="67" t="e">
        <f ca="1">E32</f>
        <v>#REF!</v>
      </c>
      <c r="F83" s="68" t="e">
        <f ca="1">F32</f>
        <v>#REF!</v>
      </c>
    </row>
    <row r="84" spans="3:6" ht="26.25" x14ac:dyDescent="0.25">
      <c r="C84" s="66" t="str">
        <f>C35</f>
        <v>FINANCIAL FACTORS</v>
      </c>
      <c r="D84" s="67" t="e">
        <f ca="1">D48</f>
        <v>#REF!</v>
      </c>
      <c r="E84" s="67" t="e">
        <f ca="1">E48</f>
        <v>#REF!</v>
      </c>
      <c r="F84" s="68" t="e">
        <f ca="1">F48</f>
        <v>#REF!</v>
      </c>
    </row>
    <row r="85" spans="3:6" ht="26.25" x14ac:dyDescent="0.25">
      <c r="C85" s="69" t="str">
        <f>C51</f>
        <v>TECHNICAL FACTORS</v>
      </c>
      <c r="D85" s="67" t="e">
        <f ca="1">D64</f>
        <v>#REF!</v>
      </c>
      <c r="E85" s="67" t="e">
        <f ca="1">E64</f>
        <v>#REF!</v>
      </c>
      <c r="F85" s="68" t="e">
        <f ca="1">F64</f>
        <v>#REF!</v>
      </c>
    </row>
    <row r="86" spans="3:6" ht="27" thickBot="1" x14ac:dyDescent="0.3">
      <c r="C86" s="69" t="str">
        <f>C67</f>
        <v>PROBLEM STATEMENT</v>
      </c>
      <c r="D86" s="70" t="str">
        <f>D69</f>
        <v>Preferred</v>
      </c>
      <c r="E86" s="70" t="str">
        <f>E69</f>
        <v>Not Preferred</v>
      </c>
      <c r="F86" s="71" t="str">
        <f>F69</f>
        <v>Preferred</v>
      </c>
    </row>
    <row r="87" spans="3:6" ht="27.75" thickTop="1" thickBot="1" x14ac:dyDescent="0.3">
      <c r="C87" s="72" t="s">
        <v>133</v>
      </c>
      <c r="D87" s="73" t="e">
        <f ca="1">D72</f>
        <v>#REF!</v>
      </c>
      <c r="E87" s="73" t="str">
        <f ca="1">E72</f>
        <v>Not Preferred</v>
      </c>
      <c r="F87" s="73" t="e">
        <f ca="1">F72</f>
        <v>#REF!</v>
      </c>
    </row>
  </sheetData>
  <dataValidations count="2">
    <dataValidation type="list" allowBlank="1" showInputMessage="1" showErrorMessage="1" sqref="D7:F7 D9:F9 D11:F11 D13:F13 D15:F15 D21:F21 D23:F23 D25:F25 D27:F27 D29:F29 D31:F31 D53:F53 D39:F39 D41:F41 D43:F43 D45:F45 D47:F47 D5:F5 D55:F55 D57:F57 D59:F59 D61:F61 D37:F37 D63:F63" xr:uid="{00000000-0002-0000-0B00-000000000000}">
      <formula1>Dots3</formula1>
    </dataValidation>
    <dataValidation type="list" allowBlank="1" showInputMessage="1" showErrorMessage="1" sqref="D69:F69" xr:uid="{00000000-0002-0000-0B00-000001000000}">
      <formula1>"Preferred, Not Preferred"</formula1>
    </dataValidation>
  </dataValidations>
  <pageMargins left="0.7" right="0.7" top="0.75" bottom="0.75" header="0.3" footer="0.3"/>
  <pageSetup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B1:H14"/>
  <sheetViews>
    <sheetView zoomScale="130" zoomScaleNormal="130" workbookViewId="0">
      <selection activeCell="H3" sqref="H3:H7"/>
    </sheetView>
  </sheetViews>
  <sheetFormatPr defaultRowHeight="15" x14ac:dyDescent="0.25"/>
  <cols>
    <col min="5" max="5" width="21.42578125" bestFit="1" customWidth="1"/>
    <col min="7" max="7" width="6.5703125" customWidth="1"/>
    <col min="8" max="8" width="21.85546875" customWidth="1"/>
  </cols>
  <sheetData>
    <row r="1" spans="2:8" ht="64.5" customHeight="1" x14ac:dyDescent="0.25"/>
    <row r="2" spans="2:8" ht="64.5" customHeight="1" x14ac:dyDescent="0.25">
      <c r="C2" t="s">
        <v>139</v>
      </c>
      <c r="E2" t="s">
        <v>140</v>
      </c>
    </row>
    <row r="3" spans="2:8" ht="51" x14ac:dyDescent="0.25">
      <c r="B3">
        <v>0.8</v>
      </c>
      <c r="C3" s="1" t="s">
        <v>141</v>
      </c>
      <c r="D3">
        <v>4</v>
      </c>
      <c r="E3" t="s">
        <v>142</v>
      </c>
      <c r="F3">
        <v>0</v>
      </c>
      <c r="H3" t="s">
        <v>143</v>
      </c>
    </row>
    <row r="4" spans="2:8" ht="35.25" x14ac:dyDescent="0.25">
      <c r="B4">
        <v>0.6</v>
      </c>
      <c r="C4" s="183" t="s">
        <v>117</v>
      </c>
      <c r="D4">
        <v>3</v>
      </c>
      <c r="E4" t="s">
        <v>144</v>
      </c>
      <c r="F4">
        <v>0.25</v>
      </c>
      <c r="H4" t="s">
        <v>145</v>
      </c>
    </row>
    <row r="5" spans="2:8" ht="46.5" x14ac:dyDescent="0.25">
      <c r="B5">
        <v>0.4</v>
      </c>
      <c r="C5" s="2" t="s">
        <v>136</v>
      </c>
      <c r="D5">
        <v>2</v>
      </c>
      <c r="E5" t="s">
        <v>146</v>
      </c>
      <c r="F5">
        <v>0.5</v>
      </c>
      <c r="H5" t="s">
        <v>147</v>
      </c>
    </row>
    <row r="6" spans="2:8" ht="35.25" x14ac:dyDescent="0.25">
      <c r="B6">
        <v>0.2</v>
      </c>
      <c r="C6" s="182" t="s">
        <v>122</v>
      </c>
      <c r="D6">
        <v>1</v>
      </c>
      <c r="E6" t="s">
        <v>148</v>
      </c>
      <c r="F6">
        <v>0.75</v>
      </c>
      <c r="H6" t="s">
        <v>149</v>
      </c>
    </row>
    <row r="7" spans="2:8" ht="46.5" x14ac:dyDescent="0.25">
      <c r="B7">
        <v>0</v>
      </c>
      <c r="C7" s="2" t="s">
        <v>118</v>
      </c>
      <c r="D7">
        <v>0</v>
      </c>
      <c r="E7" t="s">
        <v>150</v>
      </c>
      <c r="F7">
        <v>1</v>
      </c>
      <c r="H7" t="s">
        <v>151</v>
      </c>
    </row>
    <row r="8" spans="2:8" ht="42.75" customHeight="1" x14ac:dyDescent="0.25">
      <c r="B8">
        <v>1</v>
      </c>
      <c r="C8" s="19"/>
    </row>
    <row r="10" spans="2:8" x14ac:dyDescent="0.25">
      <c r="E10" t="s">
        <v>150</v>
      </c>
    </row>
    <row r="11" spans="2:8" x14ac:dyDescent="0.25">
      <c r="E11" t="s">
        <v>152</v>
      </c>
    </row>
    <row r="12" spans="2:8" x14ac:dyDescent="0.25">
      <c r="E12" t="s">
        <v>146</v>
      </c>
    </row>
    <row r="13" spans="2:8" x14ac:dyDescent="0.25">
      <c r="E13" t="s">
        <v>153</v>
      </c>
    </row>
    <row r="14" spans="2:8" x14ac:dyDescent="0.25">
      <c r="E14" t="s">
        <v>142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9"/>
  <sheetViews>
    <sheetView workbookViewId="0">
      <selection activeCell="D19" sqref="D19"/>
    </sheetView>
  </sheetViews>
  <sheetFormatPr defaultRowHeight="15" x14ac:dyDescent="0.25"/>
  <cols>
    <col min="1" max="1" width="9.140625" style="27"/>
    <col min="2" max="2" width="168" customWidth="1"/>
  </cols>
  <sheetData>
    <row r="1" spans="1:2" x14ac:dyDescent="0.25">
      <c r="B1" s="28" t="s">
        <v>154</v>
      </c>
    </row>
    <row r="2" spans="1:2" ht="30" x14ac:dyDescent="0.25">
      <c r="A2" s="27">
        <v>1</v>
      </c>
      <c r="B2" s="26" t="s">
        <v>155</v>
      </c>
    </row>
    <row r="3" spans="1:2" x14ac:dyDescent="0.25">
      <c r="A3" s="27">
        <v>2</v>
      </c>
      <c r="B3" t="s">
        <v>156</v>
      </c>
    </row>
    <row r="4" spans="1:2" x14ac:dyDescent="0.25">
      <c r="A4" s="27">
        <v>3</v>
      </c>
      <c r="B4" t="s">
        <v>157</v>
      </c>
    </row>
    <row r="5" spans="1:2" x14ac:dyDescent="0.25">
      <c r="A5" s="27">
        <v>4</v>
      </c>
      <c r="B5" t="s">
        <v>158</v>
      </c>
    </row>
    <row r="6" spans="1:2" x14ac:dyDescent="0.25">
      <c r="A6" s="27">
        <v>5</v>
      </c>
      <c r="B6" t="s">
        <v>159</v>
      </c>
    </row>
    <row r="7" spans="1:2" x14ac:dyDescent="0.25">
      <c r="A7" s="27">
        <v>6</v>
      </c>
      <c r="B7" t="s">
        <v>160</v>
      </c>
    </row>
    <row r="8" spans="1:2" x14ac:dyDescent="0.25">
      <c r="A8" s="27">
        <v>7</v>
      </c>
      <c r="B8" t="s">
        <v>161</v>
      </c>
    </row>
    <row r="9" spans="1:2" x14ac:dyDescent="0.25">
      <c r="A9" s="27">
        <v>8</v>
      </c>
      <c r="B9" t="s">
        <v>162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Y72"/>
  <sheetViews>
    <sheetView topLeftCell="A34" zoomScale="55" zoomScaleNormal="55" zoomScaleSheetLayoutView="25" workbookViewId="0">
      <selection activeCell="D9" sqref="D9"/>
    </sheetView>
  </sheetViews>
  <sheetFormatPr defaultRowHeight="18.75" x14ac:dyDescent="0.3"/>
  <cols>
    <col min="2" max="2" width="5.28515625" customWidth="1"/>
    <col min="3" max="3" width="69.7109375" style="5" bestFit="1" customWidth="1"/>
    <col min="4" max="4" width="48.42578125" customWidth="1"/>
    <col min="5" max="9" width="44.7109375" customWidth="1"/>
    <col min="11" max="12" width="8.85546875" customWidth="1"/>
    <col min="15" max="25" width="101.140625" customWidth="1"/>
  </cols>
  <sheetData>
    <row r="1" spans="2:25" ht="19.5" thickBot="1" x14ac:dyDescent="0.35">
      <c r="M1" s="3"/>
      <c r="N1" s="18">
        <f>COUNTA(A2:M2)-1</f>
        <v>6</v>
      </c>
      <c r="O1" s="19">
        <f>COLUMN(O1)-COLUMN(C2)</f>
        <v>12</v>
      </c>
      <c r="P1" s="19">
        <v>4</v>
      </c>
      <c r="Q1" s="19"/>
      <c r="R1" s="19"/>
      <c r="S1" s="19"/>
      <c r="T1" s="19"/>
    </row>
    <row r="2" spans="2:25" x14ac:dyDescent="0.3">
      <c r="B2" s="5"/>
      <c r="C2" s="9" t="s">
        <v>109</v>
      </c>
      <c r="D2" s="9" t="s">
        <v>110</v>
      </c>
      <c r="E2" s="9" t="s">
        <v>111</v>
      </c>
      <c r="F2" s="9" t="s">
        <v>112</v>
      </c>
      <c r="G2" s="9" t="s">
        <v>113</v>
      </c>
      <c r="H2" s="9" t="s">
        <v>137</v>
      </c>
      <c r="I2" s="9" t="s">
        <v>137</v>
      </c>
      <c r="M2" s="4"/>
      <c r="O2" s="9" t="str">
        <f t="shared" ref="O2:X18" ca="1" si="0">OFFSET(O2,0,-$O$1,1,1)</f>
        <v>CRITERIA FOR EVALUATING ALTERNATIVES</v>
      </c>
      <c r="P2" s="9" t="str">
        <f t="shared" ca="1" si="0"/>
        <v xml:space="preserve">Do Nothing </v>
      </c>
      <c r="Q2" s="9" t="str">
        <f t="shared" ca="1" si="0"/>
        <v xml:space="preserve">Repair/Rehabilitation </v>
      </c>
      <c r="R2" s="9" t="str">
        <f t="shared" ca="1" si="0"/>
        <v xml:space="preserve">Replacement </v>
      </c>
      <c r="S2" s="9" t="str">
        <f t="shared" ca="1" si="0"/>
        <v>Abandonment</v>
      </c>
      <c r="T2" s="9" t="str">
        <f t="shared" ca="1" si="0"/>
        <v>Removal</v>
      </c>
      <c r="U2" s="9" t="str">
        <f t="shared" ca="1" si="0"/>
        <v>Removal</v>
      </c>
      <c r="V2" s="9">
        <f t="shared" ca="1" si="0"/>
        <v>0</v>
      </c>
      <c r="W2" s="9">
        <f t="shared" ca="1" si="0"/>
        <v>0</v>
      </c>
      <c r="X2" s="9">
        <f t="shared" ca="1" si="0"/>
        <v>0</v>
      </c>
      <c r="Y2" s="9"/>
    </row>
    <row r="3" spans="2:25" x14ac:dyDescent="0.25">
      <c r="B3" s="11" t="s">
        <v>17</v>
      </c>
      <c r="C3" s="10" t="s">
        <v>114</v>
      </c>
      <c r="D3" s="12"/>
      <c r="E3" s="12"/>
      <c r="F3" s="12"/>
      <c r="G3" s="12"/>
      <c r="H3" s="13"/>
      <c r="I3" s="13"/>
      <c r="M3" s="4"/>
      <c r="O3" s="10" t="str">
        <f t="shared" ca="1" si="0"/>
        <v>NATURAL ENVIRONMENT</v>
      </c>
      <c r="P3" s="12">
        <f t="shared" ca="1" si="0"/>
        <v>0</v>
      </c>
      <c r="Q3" s="12">
        <f t="shared" ca="1" si="0"/>
        <v>0</v>
      </c>
      <c r="R3" s="12">
        <f t="shared" ca="1" si="0"/>
        <v>0</v>
      </c>
      <c r="S3" s="12">
        <f t="shared" ca="1" si="0"/>
        <v>0</v>
      </c>
      <c r="T3" s="13">
        <f t="shared" ca="1" si="0"/>
        <v>0</v>
      </c>
      <c r="U3" s="12">
        <f t="shared" ca="1" si="0"/>
        <v>0</v>
      </c>
      <c r="V3" s="12">
        <f t="shared" ca="1" si="0"/>
        <v>0</v>
      </c>
      <c r="W3" s="12">
        <f t="shared" ca="1" si="0"/>
        <v>0</v>
      </c>
      <c r="X3" s="12">
        <f t="shared" ca="1" si="0"/>
        <v>0</v>
      </c>
      <c r="Y3" s="13"/>
    </row>
    <row r="4" spans="2:25" ht="18" x14ac:dyDescent="0.25">
      <c r="B4" s="6">
        <f ca="1">(INDIRECT("B"&amp;ROW()-2)+1)</f>
        <v>1</v>
      </c>
      <c r="C4" s="20" t="s">
        <v>115</v>
      </c>
      <c r="D4" s="222"/>
      <c r="E4" s="222"/>
      <c r="F4" s="222"/>
      <c r="G4" s="222"/>
      <c r="H4" s="222"/>
      <c r="I4" s="222"/>
      <c r="M4" s="4"/>
      <c r="O4" s="20" t="str">
        <f t="shared" ca="1" si="0"/>
        <v>Vegetation</v>
      </c>
      <c r="P4" s="222">
        <f t="shared" ca="1" si="0"/>
        <v>0</v>
      </c>
      <c r="Q4" s="222">
        <f t="shared" ca="1" si="0"/>
        <v>0</v>
      </c>
      <c r="R4" s="222">
        <f t="shared" ca="1" si="0"/>
        <v>0</v>
      </c>
      <c r="S4" s="222">
        <f t="shared" ca="1" si="0"/>
        <v>0</v>
      </c>
      <c r="T4" s="222">
        <f t="shared" ca="1" si="0"/>
        <v>0</v>
      </c>
      <c r="U4" s="222">
        <f t="shared" ca="1" si="0"/>
        <v>0</v>
      </c>
      <c r="V4" s="222">
        <f t="shared" ca="1" si="0"/>
        <v>0</v>
      </c>
      <c r="W4" s="222">
        <f t="shared" ca="1" si="0"/>
        <v>0</v>
      </c>
      <c r="X4" s="222">
        <f t="shared" ca="1" si="0"/>
        <v>0</v>
      </c>
      <c r="Y4" s="222"/>
    </row>
    <row r="5" spans="2:25" ht="46.5" x14ac:dyDescent="0.25">
      <c r="B5" s="7"/>
      <c r="C5" s="21" t="str">
        <f>C4&amp;" Rating"</f>
        <v>Vegetation Rating</v>
      </c>
      <c r="D5" s="8" t="s">
        <v>118</v>
      </c>
      <c r="E5" s="8" t="s">
        <v>118</v>
      </c>
      <c r="F5" s="8" t="s">
        <v>118</v>
      </c>
      <c r="G5" s="8" t="s">
        <v>118</v>
      </c>
      <c r="H5" s="8" t="s">
        <v>118</v>
      </c>
      <c r="I5" s="8" t="s">
        <v>118</v>
      </c>
      <c r="M5" s="4"/>
      <c r="O5" s="21" t="str">
        <f t="shared" ca="1" si="0"/>
        <v>Vegetation Rating</v>
      </c>
      <c r="P5" s="8" t="e">
        <f ca="1">VLOOKUP(OFFSET(P5,0,-6-$N$1,1,1),Reference!$B$3:$B$8,4,0)</f>
        <v>#N/A</v>
      </c>
      <c r="Q5" s="8" t="e">
        <f ca="1">VLOOKUP(OFFSET(Q5,0,-6-$N$1,1,1),Reference!$B$3:$B$8,4,0)</f>
        <v>#N/A</v>
      </c>
      <c r="R5" s="8" t="e">
        <f ca="1">VLOOKUP(OFFSET(R5,0,-6-$N$1,1,1),Reference!$B$3:$B$8,4,0)</f>
        <v>#N/A</v>
      </c>
      <c r="S5" s="8" t="e">
        <f ca="1">VLOOKUP(OFFSET(S5,0,-6-$N$1,1,1),Reference!$B$3:$B$8,4,0)</f>
        <v>#N/A</v>
      </c>
      <c r="T5" s="8" t="e">
        <f ca="1">VLOOKUP(OFFSET(T5,0,-6-$N$1,1,1),Reference!$B$3:$B$8,4,0)</f>
        <v>#N/A</v>
      </c>
      <c r="U5" s="8" t="e">
        <f ca="1">VLOOKUP(OFFSET(U5,0,-6-$N$1,1,1),Reference!$B$3:$B$8,4,0)</f>
        <v>#N/A</v>
      </c>
      <c r="V5" s="8" t="e">
        <f ca="1">VLOOKUP(OFFSET(V5,0,-6-$N$1,1,1),Reference!$B$3:$B$8,4,0)</f>
        <v>#REF!</v>
      </c>
      <c r="W5" s="8" t="e">
        <f ca="1">VLOOKUP(OFFSET(W5,0,-6-$N$1,1,1),Reference!$B$3:$B$8,4,0)</f>
        <v>#REF!</v>
      </c>
      <c r="X5" s="8" t="e">
        <f ca="1">VLOOKUP(OFFSET(X5,0,-6-$N$1,1,1),Reference!$B$3:$B$8,4,0)</f>
        <v>#REF!</v>
      </c>
      <c r="Y5" s="8"/>
    </row>
    <row r="6" spans="2:25" ht="18" x14ac:dyDescent="0.25">
      <c r="B6" s="6">
        <f ca="1">(INDIRECT("B"&amp;ROW()-2)+1)</f>
        <v>2</v>
      </c>
      <c r="C6" s="20" t="s">
        <v>119</v>
      </c>
      <c r="D6" s="222"/>
      <c r="E6" s="222"/>
      <c r="F6" s="222"/>
      <c r="G6" s="222"/>
      <c r="H6" s="222"/>
      <c r="I6" s="222"/>
      <c r="M6" s="4"/>
      <c r="O6" s="20" t="str">
        <f t="shared" ca="1" si="0"/>
        <v>Fisheries / Aquatic</v>
      </c>
      <c r="P6" s="222">
        <f t="shared" ca="1" si="0"/>
        <v>0</v>
      </c>
      <c r="Q6" s="222">
        <f t="shared" ca="1" si="0"/>
        <v>0</v>
      </c>
      <c r="R6" s="222">
        <f t="shared" ca="1" si="0"/>
        <v>0</v>
      </c>
      <c r="S6" s="222">
        <f t="shared" ca="1" si="0"/>
        <v>0</v>
      </c>
      <c r="T6" s="222">
        <f t="shared" ca="1" si="0"/>
        <v>0</v>
      </c>
      <c r="U6" s="222">
        <f t="shared" ca="1" si="0"/>
        <v>0</v>
      </c>
      <c r="V6" s="222">
        <f t="shared" ca="1" si="0"/>
        <v>0</v>
      </c>
      <c r="W6" s="222">
        <f t="shared" ca="1" si="0"/>
        <v>0</v>
      </c>
      <c r="X6" s="222">
        <f t="shared" ca="1" si="0"/>
        <v>0</v>
      </c>
      <c r="Y6" s="222"/>
    </row>
    <row r="7" spans="2:25" ht="46.5" x14ac:dyDescent="0.25">
      <c r="B7" s="7"/>
      <c r="C7" s="21" t="str">
        <f>C6&amp;" Rating"</f>
        <v>Fisheries / Aquatic Rating</v>
      </c>
      <c r="D7" s="8" t="s">
        <v>118</v>
      </c>
      <c r="E7" s="8" t="s">
        <v>118</v>
      </c>
      <c r="F7" s="8" t="s">
        <v>118</v>
      </c>
      <c r="G7" s="8" t="s">
        <v>118</v>
      </c>
      <c r="H7" s="8" t="s">
        <v>118</v>
      </c>
      <c r="I7" s="8" t="s">
        <v>118</v>
      </c>
      <c r="M7" s="4"/>
      <c r="O7" s="21" t="str">
        <f t="shared" ca="1" si="0"/>
        <v>Fisheries / Aquatic Rating</v>
      </c>
      <c r="P7" s="8" t="e">
        <f ca="1">VLOOKUP(OFFSET(P7,0,-6-$N$1,1,1),Reference!$B$3:$B$8,4,0)</f>
        <v>#N/A</v>
      </c>
      <c r="Q7" s="8" t="e">
        <f ca="1">VLOOKUP(OFFSET(Q7,0,-6-$N$1,1,1),Reference!$B$3:$B$8,4,0)</f>
        <v>#N/A</v>
      </c>
      <c r="R7" s="8" t="e">
        <f ca="1">VLOOKUP(OFFSET(R7,0,-6-$N$1,1,1),Reference!$B$3:$B$8,4,0)</f>
        <v>#N/A</v>
      </c>
      <c r="S7" s="8" t="e">
        <f ca="1">VLOOKUP(OFFSET(S7,0,-6-$N$1,1,1),Reference!$B$3:$B$8,4,0)</f>
        <v>#N/A</v>
      </c>
      <c r="T7" s="8" t="e">
        <f ca="1">VLOOKUP(OFFSET(T7,0,-6-$N$1,1,1),Reference!$B$3:$B$8,4,0)</f>
        <v>#N/A</v>
      </c>
      <c r="U7" s="8" t="e">
        <f ca="1">VLOOKUP(OFFSET(U7,0,-6-$N$1,1,1),Reference!$B$3:$B$8,4,0)</f>
        <v>#N/A</v>
      </c>
      <c r="V7" s="8" t="e">
        <f ca="1">VLOOKUP(OFFSET(V7,0,-6-$N$1,1,1),Reference!$B$3:$B$8,4,0)</f>
        <v>#REF!</v>
      </c>
      <c r="W7" s="8" t="e">
        <f ca="1">VLOOKUP(OFFSET(W7,0,-6-$N$1,1,1),Reference!$B$3:$B$8,4,0)</f>
        <v>#REF!</v>
      </c>
      <c r="X7" s="8" t="e">
        <f ca="1">VLOOKUP(OFFSET(X7,0,-6-$N$1,1,1),Reference!$B$3:$B$8,4,0)</f>
        <v>#REF!</v>
      </c>
      <c r="Y7" s="8"/>
    </row>
    <row r="8" spans="2:25" ht="18" x14ac:dyDescent="0.25">
      <c r="B8" s="6">
        <f ca="1">(INDIRECT("B"&amp;ROW()-2)+1)</f>
        <v>3</v>
      </c>
      <c r="C8" s="20" t="s">
        <v>120</v>
      </c>
      <c r="D8" s="222"/>
      <c r="E8" s="222"/>
      <c r="F8" s="222"/>
      <c r="G8" s="222"/>
      <c r="H8" s="222"/>
      <c r="I8" s="222"/>
      <c r="M8" s="4"/>
      <c r="O8" s="20" t="str">
        <f t="shared" ca="1" si="0"/>
        <v>Terrestrial</v>
      </c>
      <c r="P8" s="222">
        <f t="shared" ca="1" si="0"/>
        <v>0</v>
      </c>
      <c r="Q8" s="222">
        <f t="shared" ca="1" si="0"/>
        <v>0</v>
      </c>
      <c r="R8" s="222">
        <f t="shared" ca="1" si="0"/>
        <v>0</v>
      </c>
      <c r="S8" s="222">
        <f t="shared" ca="1" si="0"/>
        <v>0</v>
      </c>
      <c r="T8" s="222">
        <f t="shared" ca="1" si="0"/>
        <v>0</v>
      </c>
      <c r="U8" s="222">
        <f t="shared" ca="1" si="0"/>
        <v>0</v>
      </c>
      <c r="V8" s="222">
        <f t="shared" ca="1" si="0"/>
        <v>0</v>
      </c>
      <c r="W8" s="222">
        <f t="shared" ca="1" si="0"/>
        <v>0</v>
      </c>
      <c r="X8" s="222">
        <f t="shared" ca="1" si="0"/>
        <v>0</v>
      </c>
      <c r="Y8" s="222"/>
    </row>
    <row r="9" spans="2:25" ht="46.5" x14ac:dyDescent="0.25">
      <c r="B9" s="7"/>
      <c r="C9" s="21" t="str">
        <f>C8&amp;" Rating"</f>
        <v>Terrestrial Rating</v>
      </c>
      <c r="D9" s="8" t="s">
        <v>118</v>
      </c>
      <c r="E9" s="8" t="s">
        <v>136</v>
      </c>
      <c r="F9" s="8" t="s">
        <v>136</v>
      </c>
      <c r="G9" s="8" t="s">
        <v>136</v>
      </c>
      <c r="H9" s="8" t="s">
        <v>118</v>
      </c>
      <c r="I9" s="8" t="s">
        <v>118</v>
      </c>
      <c r="M9" s="4"/>
      <c r="O9" s="21" t="str">
        <f t="shared" ca="1" si="0"/>
        <v>Terrestrial Rating</v>
      </c>
      <c r="P9" s="8" t="e">
        <f ca="1">VLOOKUP(OFFSET(P9,0,-6-$N$1,1,1),Reference!$B$3:$B$8,4,0)</f>
        <v>#N/A</v>
      </c>
      <c r="Q9" s="8" t="e">
        <f ca="1">VLOOKUP(OFFSET(Q9,0,-6-$N$1,1,1),Reference!$B$3:$B$8,4,0)</f>
        <v>#N/A</v>
      </c>
      <c r="R9" s="8" t="e">
        <f ca="1">VLOOKUP(OFFSET(R9,0,-6-$N$1,1,1),Reference!$B$3:$B$8,4,0)</f>
        <v>#N/A</v>
      </c>
      <c r="S9" s="8" t="e">
        <f ca="1">VLOOKUP(OFFSET(S9,0,-6-$N$1,1,1),Reference!$B$3:$B$8,4,0)</f>
        <v>#N/A</v>
      </c>
      <c r="T9" s="8" t="e">
        <f ca="1">VLOOKUP(OFFSET(T9,0,-6-$N$1,1,1),Reference!$B$3:$B$8,4,0)</f>
        <v>#N/A</v>
      </c>
      <c r="U9" s="8" t="e">
        <f ca="1">VLOOKUP(OFFSET(U9,0,-6-$N$1,1,1),Reference!$B$3:$B$8,4,0)</f>
        <v>#N/A</v>
      </c>
      <c r="V9" s="8" t="e">
        <f ca="1">VLOOKUP(OFFSET(V9,0,-6-$N$1,1,1),Reference!$B$3:$B$8,4,0)</f>
        <v>#REF!</v>
      </c>
      <c r="W9" s="8" t="e">
        <f ca="1">VLOOKUP(OFFSET(W9,0,-6-$N$1,1,1),Reference!$B$3:$B$8,4,0)</f>
        <v>#REF!</v>
      </c>
      <c r="X9" s="8" t="e">
        <f ca="1">VLOOKUP(OFFSET(X9,0,-6-$N$1,1,1),Reference!$B$3:$B$8,4,0)</f>
        <v>#REF!</v>
      </c>
      <c r="Y9" s="8"/>
    </row>
    <row r="10" spans="2:25" ht="18" x14ac:dyDescent="0.25">
      <c r="B10" s="6">
        <f ca="1">(INDIRECT("B"&amp;ROW()-2)+1)</f>
        <v>4</v>
      </c>
      <c r="C10" s="20" t="s">
        <v>135</v>
      </c>
      <c r="D10" s="222"/>
      <c r="E10" s="222"/>
      <c r="F10" s="222"/>
      <c r="G10" s="222"/>
      <c r="H10" s="222"/>
      <c r="I10" s="222"/>
      <c r="M10" s="4"/>
      <c r="O10" s="20" t="str">
        <f t="shared" ca="1" si="0"/>
        <v>Trees</v>
      </c>
      <c r="P10" s="222">
        <f t="shared" ca="1" si="0"/>
        <v>0</v>
      </c>
      <c r="Q10" s="222">
        <f t="shared" ca="1" si="0"/>
        <v>0</v>
      </c>
      <c r="R10" s="222">
        <f t="shared" ca="1" si="0"/>
        <v>0</v>
      </c>
      <c r="S10" s="222">
        <f t="shared" ca="1" si="0"/>
        <v>0</v>
      </c>
      <c r="T10" s="222">
        <f t="shared" ca="1" si="0"/>
        <v>0</v>
      </c>
      <c r="U10" s="222">
        <f t="shared" ca="1" si="0"/>
        <v>0</v>
      </c>
      <c r="V10" s="222">
        <f t="shared" ca="1" si="0"/>
        <v>0</v>
      </c>
      <c r="W10" s="222">
        <f t="shared" ca="1" si="0"/>
        <v>0</v>
      </c>
      <c r="X10" s="222">
        <f t="shared" ca="1" si="0"/>
        <v>0</v>
      </c>
      <c r="Y10" s="222"/>
    </row>
    <row r="11" spans="2:25" ht="46.5" x14ac:dyDescent="0.25">
      <c r="B11" s="7"/>
      <c r="C11" s="21" t="str">
        <f>C10&amp;" Rating"</f>
        <v>Trees Rating</v>
      </c>
      <c r="D11" s="8" t="s">
        <v>118</v>
      </c>
      <c r="E11" s="8" t="s">
        <v>118</v>
      </c>
      <c r="F11" s="8" t="s">
        <v>118</v>
      </c>
      <c r="G11" s="8" t="s">
        <v>118</v>
      </c>
      <c r="H11" s="8" t="s">
        <v>118</v>
      </c>
      <c r="I11" s="8" t="s">
        <v>118</v>
      </c>
      <c r="M11" s="4"/>
      <c r="O11" s="21" t="str">
        <f t="shared" ca="1" si="0"/>
        <v>Trees Rating</v>
      </c>
      <c r="P11" s="8" t="e">
        <f ca="1">VLOOKUP(OFFSET(P11,0,-6-$N$1,1,1),Reference!$B$3:$B$8,4,0)</f>
        <v>#N/A</v>
      </c>
      <c r="Q11" s="8" t="e">
        <f ca="1">VLOOKUP(OFFSET(Q11,0,-6-$N$1,1,1),Reference!$B$3:$B$8,4,0)</f>
        <v>#N/A</v>
      </c>
      <c r="R11" s="8" t="e">
        <f ca="1">VLOOKUP(OFFSET(R11,0,-6-$N$1,1,1),Reference!$B$3:$B$8,4,0)</f>
        <v>#N/A</v>
      </c>
      <c r="S11" s="8" t="e">
        <f ca="1">VLOOKUP(OFFSET(S11,0,-6-$N$1,1,1),Reference!$B$3:$B$8,4,0)</f>
        <v>#N/A</v>
      </c>
      <c r="T11" s="8" t="e">
        <f ca="1">VLOOKUP(OFFSET(T11,0,-6-$N$1,1,1),Reference!$B$3:$B$8,4,0)</f>
        <v>#N/A</v>
      </c>
      <c r="U11" s="8" t="e">
        <f ca="1">VLOOKUP(OFFSET(U11,0,-6-$N$1,1,1),Reference!$B$3:$B$8,4,0)</f>
        <v>#N/A</v>
      </c>
      <c r="V11" s="8" t="e">
        <f ca="1">VLOOKUP(OFFSET(V11,0,-6-$N$1,1,1),Reference!$B$3:$B$8,4,0)</f>
        <v>#REF!</v>
      </c>
      <c r="W11" s="8" t="e">
        <f ca="1">VLOOKUP(OFFSET(W11,0,-6-$N$1,1,1),Reference!$B$3:$B$8,4,0)</f>
        <v>#REF!</v>
      </c>
      <c r="X11" s="8" t="e">
        <f ca="1">VLOOKUP(OFFSET(X11,0,-6-$N$1,1,1),Reference!$B$3:$B$8,4,0)</f>
        <v>#REF!</v>
      </c>
      <c r="Y11" s="8"/>
    </row>
    <row r="12" spans="2:25" ht="18" x14ac:dyDescent="0.25">
      <c r="B12" s="6">
        <f ca="1">(INDIRECT("B"&amp;ROW()-2)+1)</f>
        <v>5</v>
      </c>
      <c r="C12" s="20" t="s">
        <v>121</v>
      </c>
      <c r="D12" s="222"/>
      <c r="E12" s="222"/>
      <c r="F12" s="222"/>
      <c r="G12" s="222"/>
      <c r="H12" s="222"/>
      <c r="I12" s="222"/>
      <c r="M12" s="4"/>
      <c r="O12" s="20" t="str">
        <f t="shared" ca="1" si="0"/>
        <v>Groundwater Resources</v>
      </c>
      <c r="P12" s="222">
        <f t="shared" ca="1" si="0"/>
        <v>0</v>
      </c>
      <c r="Q12" s="222">
        <f t="shared" ca="1" si="0"/>
        <v>0</v>
      </c>
      <c r="R12" s="222">
        <f t="shared" ca="1" si="0"/>
        <v>0</v>
      </c>
      <c r="S12" s="222">
        <f t="shared" ca="1" si="0"/>
        <v>0</v>
      </c>
      <c r="T12" s="222">
        <f t="shared" ca="1" si="0"/>
        <v>0</v>
      </c>
      <c r="U12" s="222">
        <f t="shared" ca="1" si="0"/>
        <v>0</v>
      </c>
      <c r="V12" s="222">
        <f t="shared" ca="1" si="0"/>
        <v>0</v>
      </c>
      <c r="W12" s="222">
        <f t="shared" ca="1" si="0"/>
        <v>0</v>
      </c>
      <c r="X12" s="222">
        <f t="shared" ca="1" si="0"/>
        <v>0</v>
      </c>
      <c r="Y12" s="222"/>
    </row>
    <row r="13" spans="2:25" ht="46.5" x14ac:dyDescent="0.25">
      <c r="B13" s="7"/>
      <c r="C13" s="21" t="str">
        <f>C12&amp;" Rating"</f>
        <v>Groundwater Resources Rating</v>
      </c>
      <c r="D13" s="8" t="s">
        <v>116</v>
      </c>
      <c r="E13" s="8" t="s">
        <v>118</v>
      </c>
      <c r="F13" s="8" t="s">
        <v>118</v>
      </c>
      <c r="G13" s="8" t="s">
        <v>118</v>
      </c>
      <c r="H13" s="8" t="s">
        <v>118</v>
      </c>
      <c r="I13" s="8" t="s">
        <v>118</v>
      </c>
      <c r="M13" s="4"/>
      <c r="O13" s="21" t="str">
        <f t="shared" ca="1" si="0"/>
        <v>Groundwater Resources Rating</v>
      </c>
      <c r="P13" s="8" t="e">
        <f ca="1">VLOOKUP(OFFSET(P13,0,-6-$N$1,1,1),Reference!$B$3:$B$8,4,0)</f>
        <v>#N/A</v>
      </c>
      <c r="Q13" s="8" t="e">
        <f ca="1">VLOOKUP(OFFSET(Q13,0,-6-$N$1,1,1),Reference!$B$3:$B$8,4,0)</f>
        <v>#N/A</v>
      </c>
      <c r="R13" s="8" t="e">
        <f ca="1">VLOOKUP(OFFSET(R13,0,-6-$N$1,1,1),Reference!$B$3:$B$8,4,0)</f>
        <v>#N/A</v>
      </c>
      <c r="S13" s="8" t="e">
        <f ca="1">VLOOKUP(OFFSET(S13,0,-6-$N$1,1,1),Reference!$B$3:$B$8,4,0)</f>
        <v>#N/A</v>
      </c>
      <c r="T13" s="8" t="e">
        <f ca="1">VLOOKUP(OFFSET(T13,0,-6-$N$1,1,1),Reference!$B$3:$B$8,4,0)</f>
        <v>#N/A</v>
      </c>
      <c r="U13" s="8" t="e">
        <f ca="1">VLOOKUP(OFFSET(U13,0,-6-$N$1,1,1),Reference!$B$3:$B$8,4,0)</f>
        <v>#N/A</v>
      </c>
      <c r="V13" s="8" t="e">
        <f ca="1">VLOOKUP(OFFSET(V13,0,-6-$N$1,1,1),Reference!$B$3:$B$8,4,0)</f>
        <v>#REF!</v>
      </c>
      <c r="W13" s="8" t="e">
        <f ca="1">VLOOKUP(OFFSET(W13,0,-6-$N$1,1,1),Reference!$B$3:$B$8,4,0)</f>
        <v>#REF!</v>
      </c>
      <c r="X13" s="8" t="e">
        <f ca="1">VLOOKUP(OFFSET(X13,0,-6-$N$1,1,1),Reference!$B$3:$B$8,4,0)</f>
        <v>#REF!</v>
      </c>
      <c r="Y13" s="8"/>
    </row>
    <row r="14" spans="2:25" ht="18" x14ac:dyDescent="0.25">
      <c r="B14" s="6">
        <f ca="1">(INDIRECT("B"&amp;ROW()-2)+1)</f>
        <v>6</v>
      </c>
      <c r="C14" s="20"/>
      <c r="D14" s="222"/>
      <c r="E14" s="222"/>
      <c r="F14" s="222"/>
      <c r="G14" s="222"/>
      <c r="H14" s="222"/>
      <c r="I14" s="222"/>
      <c r="M14" s="4"/>
      <c r="O14" s="20">
        <f t="shared" ca="1" si="0"/>
        <v>0</v>
      </c>
      <c r="P14" s="222">
        <f t="shared" ca="1" si="0"/>
        <v>0</v>
      </c>
      <c r="Q14" s="222">
        <f t="shared" ca="1" si="0"/>
        <v>0</v>
      </c>
      <c r="R14" s="222">
        <f t="shared" ca="1" si="0"/>
        <v>0</v>
      </c>
      <c r="S14" s="222">
        <f t="shared" ca="1" si="0"/>
        <v>0</v>
      </c>
      <c r="T14" s="222">
        <f t="shared" ca="1" si="0"/>
        <v>0</v>
      </c>
      <c r="U14" s="222">
        <f t="shared" ca="1" si="0"/>
        <v>0</v>
      </c>
      <c r="V14" s="222">
        <f t="shared" ca="1" si="0"/>
        <v>0</v>
      </c>
      <c r="W14" s="222">
        <f t="shared" ca="1" si="0"/>
        <v>0</v>
      </c>
      <c r="X14" s="222">
        <f t="shared" ca="1" si="0"/>
        <v>0</v>
      </c>
      <c r="Y14" s="222"/>
    </row>
    <row r="15" spans="2:25" ht="46.5" x14ac:dyDescent="0.25">
      <c r="B15" s="7"/>
      <c r="C15" s="21" t="str">
        <f>C14&amp;" Rating"</f>
        <v xml:space="preserve"> Rating</v>
      </c>
      <c r="D15" s="8" t="s">
        <v>116</v>
      </c>
      <c r="E15" s="8" t="s">
        <v>117</v>
      </c>
      <c r="F15" s="8" t="s">
        <v>136</v>
      </c>
      <c r="G15" s="8" t="s">
        <v>122</v>
      </c>
      <c r="H15" s="8" t="s">
        <v>118</v>
      </c>
      <c r="I15" s="8" t="s">
        <v>118</v>
      </c>
      <c r="M15" s="4"/>
      <c r="O15" s="21" t="str">
        <f t="shared" ca="1" si="0"/>
        <v xml:space="preserve"> Rating</v>
      </c>
      <c r="P15" s="8" t="e">
        <f ca="1">VLOOKUP(OFFSET(P15,0,-6-$N$1,1,1),Reference!$B$3:$B$8,4,0)</f>
        <v>#N/A</v>
      </c>
      <c r="Q15" s="8" t="e">
        <f ca="1">VLOOKUP(OFFSET(Q15,0,-6-$N$1,1,1),Reference!$B$3:$B$8,4,0)</f>
        <v>#N/A</v>
      </c>
      <c r="R15" s="8" t="e">
        <f ca="1">VLOOKUP(OFFSET(R15,0,-6-$N$1,1,1),Reference!$B$3:$B$8,4,0)</f>
        <v>#N/A</v>
      </c>
      <c r="S15" s="8" t="e">
        <f ca="1">VLOOKUP(OFFSET(S15,0,-6-$N$1,1,1),Reference!$B$3:$B$8,4,0)</f>
        <v>#N/A</v>
      </c>
      <c r="T15" s="8" t="e">
        <f ca="1">VLOOKUP(OFFSET(T15,0,-6-$N$1,1,1),Reference!$B$3:$B$8,4,0)</f>
        <v>#N/A</v>
      </c>
      <c r="U15" s="8" t="e">
        <f ca="1">VLOOKUP(OFFSET(U15,0,-6-$N$1,1,1),Reference!$B$3:$B$8,4,0)</f>
        <v>#N/A</v>
      </c>
      <c r="V15" s="8" t="e">
        <f ca="1">VLOOKUP(OFFSET(V15,0,-6-$N$1,1,1),Reference!$B$3:$B$8,4,0)</f>
        <v>#REF!</v>
      </c>
      <c r="W15" s="8" t="e">
        <f ca="1">VLOOKUP(OFFSET(W15,0,-6-$N$1,1,1),Reference!$B$3:$B$8,4,0)</f>
        <v>#REF!</v>
      </c>
      <c r="X15" s="8" t="e">
        <f ca="1">VLOOKUP(OFFSET(X15,0,-6-$N$1,1,1),Reference!$B$3:$B$8,4,0)</f>
        <v>#REF!</v>
      </c>
      <c r="Y15" s="8"/>
    </row>
    <row r="16" spans="2:25" s="5" customFormat="1" x14ac:dyDescent="0.3">
      <c r="B16" s="25">
        <f ca="1">(INDIRECT("B"&amp;ROW()-2))</f>
        <v>6</v>
      </c>
      <c r="C16" s="14" t="str">
        <f>"SUMMARY "&amp;C3</f>
        <v>SUMMARY NATURAL ENVIRONMENT</v>
      </c>
      <c r="D16" s="11" t="e">
        <f ca="1">VLOOKUP($N$1+1-RANK(OFFSET(D16,0,$O$1),OFFSET($O16,0,1,1,$N$1)),Reference!$D$3:$E$8,2)</f>
        <v>#N/A</v>
      </c>
      <c r="E16" s="11" t="e">
        <f ca="1">VLOOKUP($N$1+1-RANK(OFFSET(E16,0,$O$1),OFFSET($O16,0,1,1,$N$1)),Reference!$D$3:$E$8,2)</f>
        <v>#N/A</v>
      </c>
      <c r="F16" s="11" t="e">
        <f ca="1">VLOOKUP($N$1+1-RANK(OFFSET(F16,0,$O$1),OFFSET($O16,0,1,1,$N$1)),Reference!$D$3:$E$8,2)</f>
        <v>#N/A</v>
      </c>
      <c r="G16" s="11" t="e">
        <f ca="1">VLOOKUP($N$1+1-RANK(OFFSET(G16,0,$O$1),OFFSET($O16,0,1,1,$N$1)),Reference!$D$3:$E$8,2)</f>
        <v>#N/A</v>
      </c>
      <c r="H16" s="11" t="e">
        <f ca="1">VLOOKUP($N$1+1-RANK(OFFSET(H16,0,$O$1),OFFSET($O16,0,1,1,$N$1)),Reference!$D$3:$E$8,2)</f>
        <v>#N/A</v>
      </c>
      <c r="I16" s="11" t="e">
        <f ca="1">VLOOKUP($N$1+1-RANK(OFFSET(I16,0,$O$1),OFFSET($O16,0,1,1,$N$1)),Reference!$D$3:$E$8,2)</f>
        <v>#N/A</v>
      </c>
      <c r="M16" s="15"/>
      <c r="O16" s="14" t="str">
        <f t="shared" ca="1" si="0"/>
        <v>SUMMARY NATURAL ENVIRONMENT</v>
      </c>
      <c r="P16" s="11" t="e">
        <f t="shared" ref="P16:X16" ca="1" si="1">SUM(P3:P15)</f>
        <v>#N/A</v>
      </c>
      <c r="Q16" s="11" t="e">
        <f t="shared" ca="1" si="1"/>
        <v>#N/A</v>
      </c>
      <c r="R16" s="11" t="e">
        <f t="shared" ca="1" si="1"/>
        <v>#N/A</v>
      </c>
      <c r="S16" s="11" t="e">
        <f t="shared" ca="1" si="1"/>
        <v>#N/A</v>
      </c>
      <c r="T16" s="11" t="e">
        <f t="shared" ca="1" si="1"/>
        <v>#N/A</v>
      </c>
      <c r="U16" s="11" t="e">
        <f t="shared" ca="1" si="1"/>
        <v>#N/A</v>
      </c>
      <c r="V16" s="11" t="e">
        <f t="shared" ca="1" si="1"/>
        <v>#REF!</v>
      </c>
      <c r="W16" s="11" t="e">
        <f t="shared" ca="1" si="1"/>
        <v>#REF!</v>
      </c>
      <c r="X16" s="11" t="e">
        <f t="shared" ca="1" si="1"/>
        <v>#REF!</v>
      </c>
      <c r="Y16" s="11"/>
    </row>
    <row r="17" spans="2:25" x14ac:dyDescent="0.3">
      <c r="M17" s="4"/>
      <c r="O17" s="5"/>
    </row>
    <row r="18" spans="2:25" x14ac:dyDescent="0.25">
      <c r="B18" s="11" t="s">
        <v>45</v>
      </c>
      <c r="C18" s="10" t="s">
        <v>138</v>
      </c>
      <c r="D18" s="12"/>
      <c r="E18" s="12"/>
      <c r="F18" s="12"/>
      <c r="G18" s="12"/>
      <c r="H18" s="13"/>
      <c r="I18" s="13"/>
      <c r="M18" s="4"/>
      <c r="O18" s="10" t="str">
        <f t="shared" ca="1" si="0"/>
        <v>SOCIO-CULTURAL ENVIRONMENT</v>
      </c>
      <c r="P18" s="12">
        <f t="shared" ca="1" si="0"/>
        <v>0</v>
      </c>
      <c r="Q18" s="12">
        <f t="shared" ca="1" si="0"/>
        <v>0</v>
      </c>
      <c r="R18" s="12">
        <f t="shared" ca="1" si="0"/>
        <v>0</v>
      </c>
      <c r="S18" s="12">
        <f t="shared" ca="1" si="0"/>
        <v>0</v>
      </c>
      <c r="T18" s="13">
        <f t="shared" ca="1" si="0"/>
        <v>0</v>
      </c>
      <c r="U18" s="12">
        <f t="shared" ca="1" si="0"/>
        <v>0</v>
      </c>
      <c r="V18" s="12">
        <f t="shared" ca="1" si="0"/>
        <v>0</v>
      </c>
      <c r="W18" s="12">
        <f t="shared" ca="1" si="0"/>
        <v>0</v>
      </c>
      <c r="X18" s="12">
        <f t="shared" ca="1" si="0"/>
        <v>0</v>
      </c>
      <c r="Y18" s="13"/>
    </row>
    <row r="19" spans="2:25" ht="18" x14ac:dyDescent="0.25">
      <c r="B19" s="6">
        <f ca="1">(INDIRECT("B"&amp;ROW()-2)+1)</f>
        <v>1</v>
      </c>
      <c r="C19" s="20" t="s">
        <v>124</v>
      </c>
      <c r="D19" s="222"/>
      <c r="E19" s="222"/>
      <c r="F19" s="222"/>
      <c r="G19" s="222"/>
      <c r="H19" s="222"/>
      <c r="I19" s="222"/>
      <c r="M19" s="4"/>
      <c r="O19" s="20" t="str">
        <f t="shared" ref="O19:X31" ca="1" si="2">OFFSET(O19,0,-$O$1,1,1)</f>
        <v>Construction</v>
      </c>
      <c r="P19" s="222">
        <f t="shared" ca="1" si="2"/>
        <v>0</v>
      </c>
      <c r="Q19" s="222">
        <f t="shared" ca="1" si="2"/>
        <v>0</v>
      </c>
      <c r="R19" s="222">
        <f t="shared" ca="1" si="2"/>
        <v>0</v>
      </c>
      <c r="S19" s="222">
        <f t="shared" ca="1" si="2"/>
        <v>0</v>
      </c>
      <c r="T19" s="222">
        <f t="shared" ca="1" si="2"/>
        <v>0</v>
      </c>
      <c r="U19" s="222">
        <f t="shared" ca="1" si="2"/>
        <v>0</v>
      </c>
      <c r="V19" s="222">
        <f t="shared" ca="1" si="2"/>
        <v>0</v>
      </c>
      <c r="W19" s="222">
        <f t="shared" ca="1" si="2"/>
        <v>0</v>
      </c>
      <c r="X19" s="222">
        <f t="shared" ca="1" si="2"/>
        <v>0</v>
      </c>
      <c r="Y19" s="222"/>
    </row>
    <row r="20" spans="2:25" ht="46.5" x14ac:dyDescent="0.25">
      <c r="B20" s="7"/>
      <c r="C20" s="21" t="str">
        <f>C19&amp;" Rating"</f>
        <v>Construction Rating</v>
      </c>
      <c r="D20" s="8" t="s">
        <v>116</v>
      </c>
      <c r="E20" s="8" t="s">
        <v>117</v>
      </c>
      <c r="F20" s="8" t="s">
        <v>136</v>
      </c>
      <c r="G20" s="8" t="s">
        <v>122</v>
      </c>
      <c r="H20" s="8" t="s">
        <v>163</v>
      </c>
      <c r="I20" s="8" t="s">
        <v>118</v>
      </c>
      <c r="M20" s="4"/>
      <c r="O20" s="21" t="str">
        <f t="shared" ca="1" si="2"/>
        <v>Construction Rating</v>
      </c>
      <c r="P20" s="8" t="e">
        <f ca="1">VLOOKUP(OFFSET(P20,0,-6-$N$1,1,1),Reference!$B$3:$B$8,4,0)</f>
        <v>#N/A</v>
      </c>
      <c r="Q20" s="8" t="e">
        <f ca="1">VLOOKUP(OFFSET(Q20,0,-6-$N$1,1,1),Reference!$B$3:$B$8,4,0)</f>
        <v>#N/A</v>
      </c>
      <c r="R20" s="8" t="e">
        <f ca="1">VLOOKUP(OFFSET(R20,0,-6-$N$1,1,1),Reference!$B$3:$B$8,4,0)</f>
        <v>#N/A</v>
      </c>
      <c r="S20" s="8" t="e">
        <f ca="1">VLOOKUP(OFFSET(S20,0,-6-$N$1,1,1),Reference!$B$3:$B$8,4,0)</f>
        <v>#N/A</v>
      </c>
      <c r="T20" s="8" t="e">
        <f ca="1">VLOOKUP(OFFSET(T20,0,-6-$N$1,1,1),Reference!$B$3:$B$8,4,0)</f>
        <v>#N/A</v>
      </c>
      <c r="U20" s="8" t="e">
        <f ca="1">VLOOKUP(OFFSET(U20,0,-6-$N$1,1,1),Reference!$B$3:$B$8,4,0)</f>
        <v>#N/A</v>
      </c>
      <c r="V20" s="8" t="e">
        <f ca="1">VLOOKUP(OFFSET(V20,0,-6-$N$1,1,1),Reference!$B$3:$B$8,4,0)</f>
        <v>#REF!</v>
      </c>
      <c r="W20" s="8" t="e">
        <f ca="1">VLOOKUP(OFFSET(W20,0,-6-$N$1,1,1),Reference!$B$3:$B$8,4,0)</f>
        <v>#REF!</v>
      </c>
      <c r="X20" s="8" t="e">
        <f ca="1">VLOOKUP(OFFSET(X20,0,-6-$N$1,1,1),Reference!$B$3:$B$8,4,0)</f>
        <v>#REF!</v>
      </c>
      <c r="Y20" s="8"/>
    </row>
    <row r="21" spans="2:25" ht="18" x14ac:dyDescent="0.25">
      <c r="B21" s="6">
        <f ca="1">(INDIRECT("B"&amp;ROW()-2)+1)</f>
        <v>2</v>
      </c>
      <c r="C21" s="20"/>
      <c r="D21" s="222"/>
      <c r="E21" s="222"/>
      <c r="F21" s="222"/>
      <c r="G21" s="222"/>
      <c r="H21" s="222"/>
      <c r="I21" s="222"/>
      <c r="M21" s="4"/>
      <c r="O21" s="20">
        <f t="shared" ca="1" si="2"/>
        <v>0</v>
      </c>
      <c r="P21" s="222">
        <f t="shared" ca="1" si="2"/>
        <v>0</v>
      </c>
      <c r="Q21" s="222">
        <f t="shared" ca="1" si="2"/>
        <v>0</v>
      </c>
      <c r="R21" s="222">
        <f t="shared" ca="1" si="2"/>
        <v>0</v>
      </c>
      <c r="S21" s="222">
        <f t="shared" ca="1" si="2"/>
        <v>0</v>
      </c>
      <c r="T21" s="222">
        <f t="shared" ca="1" si="2"/>
        <v>0</v>
      </c>
      <c r="U21" s="222">
        <f t="shared" ca="1" si="2"/>
        <v>0</v>
      </c>
      <c r="V21" s="222">
        <f t="shared" ca="1" si="2"/>
        <v>0</v>
      </c>
      <c r="W21" s="222">
        <f t="shared" ca="1" si="2"/>
        <v>0</v>
      </c>
      <c r="X21" s="222">
        <f t="shared" ca="1" si="2"/>
        <v>0</v>
      </c>
      <c r="Y21" s="222"/>
    </row>
    <row r="22" spans="2:25" ht="46.5" x14ac:dyDescent="0.25">
      <c r="B22" s="7"/>
      <c r="C22" s="21" t="str">
        <f>C21&amp;" Rating"</f>
        <v xml:space="preserve"> Rating</v>
      </c>
      <c r="D22" s="8" t="s">
        <v>116</v>
      </c>
      <c r="E22" s="8" t="s">
        <v>117</v>
      </c>
      <c r="F22" s="8" t="s">
        <v>136</v>
      </c>
      <c r="G22" s="8" t="s">
        <v>122</v>
      </c>
      <c r="H22" s="8" t="s">
        <v>163</v>
      </c>
      <c r="I22" s="8" t="s">
        <v>118</v>
      </c>
      <c r="M22" s="4"/>
      <c r="O22" s="21" t="str">
        <f t="shared" ca="1" si="2"/>
        <v xml:space="preserve"> Rating</v>
      </c>
      <c r="P22" s="8" t="e">
        <f ca="1">VLOOKUP(OFFSET(P22,0,-6-$N$1,1,1),Reference!$B$3:$B$8,4,0)</f>
        <v>#N/A</v>
      </c>
      <c r="Q22" s="8" t="e">
        <f ca="1">VLOOKUP(OFFSET(Q22,0,-6-$N$1,1,1),Reference!$B$3:$B$8,4,0)</f>
        <v>#N/A</v>
      </c>
      <c r="R22" s="8" t="e">
        <f ca="1">VLOOKUP(OFFSET(R22,0,-6-$N$1,1,1),Reference!$B$3:$B$8,4,0)</f>
        <v>#N/A</v>
      </c>
      <c r="S22" s="8" t="e">
        <f ca="1">VLOOKUP(OFFSET(S22,0,-6-$N$1,1,1),Reference!$B$3:$B$8,4,0)</f>
        <v>#N/A</v>
      </c>
      <c r="T22" s="8" t="e">
        <f ca="1">VLOOKUP(OFFSET(T22,0,-6-$N$1,1,1),Reference!$B$3:$B$8,4,0)</f>
        <v>#N/A</v>
      </c>
      <c r="U22" s="8" t="e">
        <f ca="1">VLOOKUP(OFFSET(U22,0,-6-$N$1,1,1),Reference!$B$3:$B$8,4,0)</f>
        <v>#N/A</v>
      </c>
      <c r="V22" s="8" t="e">
        <f ca="1">VLOOKUP(OFFSET(V22,0,-6-$N$1,1,1),Reference!$B$3:$B$8,4,0)</f>
        <v>#REF!</v>
      </c>
      <c r="W22" s="8" t="e">
        <f ca="1">VLOOKUP(OFFSET(W22,0,-6-$N$1,1,1),Reference!$B$3:$B$8,4,0)</f>
        <v>#REF!</v>
      </c>
      <c r="X22" s="8" t="e">
        <f ca="1">VLOOKUP(OFFSET(X22,0,-6-$N$1,1,1),Reference!$B$3:$B$8,4,0)</f>
        <v>#REF!</v>
      </c>
      <c r="Y22" s="8"/>
    </row>
    <row r="23" spans="2:25" ht="18" x14ac:dyDescent="0.25">
      <c r="B23" s="6">
        <f ca="1">(INDIRECT("B"&amp;ROW()-2)+1)</f>
        <v>3</v>
      </c>
      <c r="C23" s="20"/>
      <c r="D23" s="222"/>
      <c r="E23" s="222"/>
      <c r="F23" s="222"/>
      <c r="G23" s="222"/>
      <c r="H23" s="222"/>
      <c r="I23" s="222"/>
      <c r="M23" s="4"/>
      <c r="O23" s="20">
        <f t="shared" ca="1" si="2"/>
        <v>0</v>
      </c>
      <c r="P23" s="222">
        <f t="shared" ca="1" si="2"/>
        <v>0</v>
      </c>
      <c r="Q23" s="222">
        <f t="shared" ca="1" si="2"/>
        <v>0</v>
      </c>
      <c r="R23" s="222">
        <f t="shared" ca="1" si="2"/>
        <v>0</v>
      </c>
      <c r="S23" s="222">
        <f t="shared" ca="1" si="2"/>
        <v>0</v>
      </c>
      <c r="T23" s="222">
        <f t="shared" ca="1" si="2"/>
        <v>0</v>
      </c>
      <c r="U23" s="222">
        <f t="shared" ca="1" si="2"/>
        <v>0</v>
      </c>
      <c r="V23" s="222">
        <f t="shared" ca="1" si="2"/>
        <v>0</v>
      </c>
      <c r="W23" s="222">
        <f t="shared" ca="1" si="2"/>
        <v>0</v>
      </c>
      <c r="X23" s="222">
        <f t="shared" ca="1" si="2"/>
        <v>0</v>
      </c>
      <c r="Y23" s="222"/>
    </row>
    <row r="24" spans="2:25" ht="46.5" x14ac:dyDescent="0.25">
      <c r="B24" s="7"/>
      <c r="C24" s="21" t="str">
        <f>C23&amp;" Rating"</f>
        <v xml:space="preserve"> Rating</v>
      </c>
      <c r="D24" s="8" t="s">
        <v>116</v>
      </c>
      <c r="E24" s="8" t="s">
        <v>117</v>
      </c>
      <c r="F24" s="8" t="s">
        <v>136</v>
      </c>
      <c r="G24" s="8" t="s">
        <v>122</v>
      </c>
      <c r="H24" s="8" t="s">
        <v>163</v>
      </c>
      <c r="I24" s="8" t="s">
        <v>118</v>
      </c>
      <c r="M24" s="4"/>
      <c r="O24" s="21" t="str">
        <f t="shared" ca="1" si="2"/>
        <v xml:space="preserve"> Rating</v>
      </c>
      <c r="P24" s="8" t="e">
        <f ca="1">VLOOKUP(OFFSET(P24,0,-6-$N$1,1,1),Reference!$B$3:$B$8,4,0)</f>
        <v>#N/A</v>
      </c>
      <c r="Q24" s="8" t="e">
        <f ca="1">VLOOKUP(OFFSET(Q24,0,-6-$N$1,1,1),Reference!$B$3:$B$8,4,0)</f>
        <v>#N/A</v>
      </c>
      <c r="R24" s="8" t="e">
        <f ca="1">VLOOKUP(OFFSET(R24,0,-6-$N$1,1,1),Reference!$B$3:$B$8,4,0)</f>
        <v>#N/A</v>
      </c>
      <c r="S24" s="8" t="e">
        <f ca="1">VLOOKUP(OFFSET(S24,0,-6-$N$1,1,1),Reference!$B$3:$B$8,4,0)</f>
        <v>#N/A</v>
      </c>
      <c r="T24" s="8" t="e">
        <f ca="1">VLOOKUP(OFFSET(T24,0,-6-$N$1,1,1),Reference!$B$3:$B$8,4,0)</f>
        <v>#N/A</v>
      </c>
      <c r="U24" s="8" t="e">
        <f ca="1">VLOOKUP(OFFSET(U24,0,-6-$N$1,1,1),Reference!$B$3:$B$8,4,0)</f>
        <v>#N/A</v>
      </c>
      <c r="V24" s="8" t="e">
        <f ca="1">VLOOKUP(OFFSET(V24,0,-6-$N$1,1,1),Reference!$B$3:$B$8,4,0)</f>
        <v>#REF!</v>
      </c>
      <c r="W24" s="8" t="e">
        <f ca="1">VLOOKUP(OFFSET(W24,0,-6-$N$1,1,1),Reference!$B$3:$B$8,4,0)</f>
        <v>#REF!</v>
      </c>
      <c r="X24" s="8" t="e">
        <f ca="1">VLOOKUP(OFFSET(X24,0,-6-$N$1,1,1),Reference!$B$3:$B$8,4,0)</f>
        <v>#REF!</v>
      </c>
      <c r="Y24" s="8"/>
    </row>
    <row r="25" spans="2:25" ht="18" x14ac:dyDescent="0.25">
      <c r="B25" s="6">
        <f ca="1">(INDIRECT("B"&amp;ROW()-2)+1)</f>
        <v>4</v>
      </c>
      <c r="C25" s="20"/>
      <c r="D25" s="222"/>
      <c r="E25" s="222"/>
      <c r="F25" s="222"/>
      <c r="G25" s="222"/>
      <c r="H25" s="222"/>
      <c r="I25" s="222"/>
      <c r="M25" s="4"/>
      <c r="O25" s="20">
        <f t="shared" ca="1" si="2"/>
        <v>0</v>
      </c>
      <c r="P25" s="222">
        <f t="shared" ca="1" si="2"/>
        <v>0</v>
      </c>
      <c r="Q25" s="222">
        <f t="shared" ca="1" si="2"/>
        <v>0</v>
      </c>
      <c r="R25" s="222">
        <f t="shared" ca="1" si="2"/>
        <v>0</v>
      </c>
      <c r="S25" s="222">
        <f t="shared" ca="1" si="2"/>
        <v>0</v>
      </c>
      <c r="T25" s="222">
        <f t="shared" ca="1" si="2"/>
        <v>0</v>
      </c>
      <c r="U25" s="222">
        <f t="shared" ca="1" si="2"/>
        <v>0</v>
      </c>
      <c r="V25" s="222">
        <f t="shared" ca="1" si="2"/>
        <v>0</v>
      </c>
      <c r="W25" s="222">
        <f t="shared" ca="1" si="2"/>
        <v>0</v>
      </c>
      <c r="X25" s="222">
        <f t="shared" ca="1" si="2"/>
        <v>0</v>
      </c>
      <c r="Y25" s="222"/>
    </row>
    <row r="26" spans="2:25" ht="46.5" x14ac:dyDescent="0.25">
      <c r="B26" s="7"/>
      <c r="C26" s="21" t="str">
        <f>C25&amp;" Rating"</f>
        <v xml:space="preserve"> Rating</v>
      </c>
      <c r="D26" s="8" t="s">
        <v>116</v>
      </c>
      <c r="E26" s="8" t="s">
        <v>117</v>
      </c>
      <c r="F26" s="8" t="s">
        <v>136</v>
      </c>
      <c r="G26" s="8" t="s">
        <v>122</v>
      </c>
      <c r="H26" s="8" t="s">
        <v>163</v>
      </c>
      <c r="I26" s="8" t="s">
        <v>118</v>
      </c>
      <c r="M26" s="4"/>
      <c r="O26" s="21" t="str">
        <f t="shared" ca="1" si="2"/>
        <v xml:space="preserve"> Rating</v>
      </c>
      <c r="P26" s="8" t="e">
        <f ca="1">VLOOKUP(OFFSET(P26,0,-6-$N$1,1,1),Reference!$B$3:$B$8,4,0)</f>
        <v>#N/A</v>
      </c>
      <c r="Q26" s="8" t="e">
        <f ca="1">VLOOKUP(OFFSET(Q26,0,-6-$N$1,1,1),Reference!$B$3:$B$8,4,0)</f>
        <v>#N/A</v>
      </c>
      <c r="R26" s="8" t="e">
        <f ca="1">VLOOKUP(OFFSET(R26,0,-6-$N$1,1,1),Reference!$B$3:$B$8,4,0)</f>
        <v>#N/A</v>
      </c>
      <c r="S26" s="8" t="e">
        <f ca="1">VLOOKUP(OFFSET(S26,0,-6-$N$1,1,1),Reference!$B$3:$B$8,4,0)</f>
        <v>#N/A</v>
      </c>
      <c r="T26" s="8" t="e">
        <f ca="1">VLOOKUP(OFFSET(T26,0,-6-$N$1,1,1),Reference!$B$3:$B$8,4,0)</f>
        <v>#N/A</v>
      </c>
      <c r="U26" s="8" t="e">
        <f ca="1">VLOOKUP(OFFSET(U26,0,-6-$N$1,1,1),Reference!$B$3:$B$8,4,0)</f>
        <v>#N/A</v>
      </c>
      <c r="V26" s="8" t="e">
        <f ca="1">VLOOKUP(OFFSET(V26,0,-6-$N$1,1,1),Reference!$B$3:$B$8,4,0)</f>
        <v>#REF!</v>
      </c>
      <c r="W26" s="8" t="e">
        <f ca="1">VLOOKUP(OFFSET(W26,0,-6-$N$1,1,1),Reference!$B$3:$B$8,4,0)</f>
        <v>#REF!</v>
      </c>
      <c r="X26" s="8" t="e">
        <f ca="1">VLOOKUP(OFFSET(X26,0,-6-$N$1,1,1),Reference!$B$3:$B$8,4,0)</f>
        <v>#REF!</v>
      </c>
      <c r="Y26" s="8"/>
    </row>
    <row r="27" spans="2:25" ht="18" x14ac:dyDescent="0.25">
      <c r="B27" s="6">
        <f ca="1">(INDIRECT("B"&amp;ROW()-2)+1)</f>
        <v>5</v>
      </c>
      <c r="C27" s="20"/>
      <c r="D27" s="222"/>
      <c r="E27" s="222"/>
      <c r="F27" s="222"/>
      <c r="G27" s="222"/>
      <c r="H27" s="222"/>
      <c r="I27" s="222"/>
      <c r="M27" s="4"/>
      <c r="O27" s="20">
        <f t="shared" ca="1" si="2"/>
        <v>0</v>
      </c>
      <c r="P27" s="222">
        <f t="shared" ca="1" si="2"/>
        <v>0</v>
      </c>
      <c r="Q27" s="222">
        <f t="shared" ca="1" si="2"/>
        <v>0</v>
      </c>
      <c r="R27" s="222">
        <f t="shared" ca="1" si="2"/>
        <v>0</v>
      </c>
      <c r="S27" s="222">
        <f t="shared" ca="1" si="2"/>
        <v>0</v>
      </c>
      <c r="T27" s="222">
        <f t="shared" ca="1" si="2"/>
        <v>0</v>
      </c>
      <c r="U27" s="222">
        <f t="shared" ca="1" si="2"/>
        <v>0</v>
      </c>
      <c r="V27" s="222">
        <f t="shared" ca="1" si="2"/>
        <v>0</v>
      </c>
      <c r="W27" s="222">
        <f t="shared" ca="1" si="2"/>
        <v>0</v>
      </c>
      <c r="X27" s="222">
        <f t="shared" ca="1" si="2"/>
        <v>0</v>
      </c>
      <c r="Y27" s="222"/>
    </row>
    <row r="28" spans="2:25" ht="46.5" x14ac:dyDescent="0.25">
      <c r="B28" s="7"/>
      <c r="C28" s="21" t="str">
        <f>C27&amp;" Rating"</f>
        <v xml:space="preserve"> Rating</v>
      </c>
      <c r="D28" s="8" t="s">
        <v>116</v>
      </c>
      <c r="E28" s="8" t="s">
        <v>117</v>
      </c>
      <c r="F28" s="8" t="s">
        <v>136</v>
      </c>
      <c r="G28" s="8" t="s">
        <v>122</v>
      </c>
      <c r="H28" s="8" t="s">
        <v>163</v>
      </c>
      <c r="I28" s="8" t="s">
        <v>118</v>
      </c>
      <c r="M28" s="4"/>
      <c r="O28" s="21" t="str">
        <f t="shared" ca="1" si="2"/>
        <v xml:space="preserve"> Rating</v>
      </c>
      <c r="P28" s="8" t="e">
        <f ca="1">VLOOKUP(OFFSET(P28,0,-6-$N$1,1,1),Reference!$B$3:$B$8,4,0)</f>
        <v>#N/A</v>
      </c>
      <c r="Q28" s="8" t="e">
        <f ca="1">VLOOKUP(OFFSET(Q28,0,-6-$N$1,1,1),Reference!$B$3:$B$8,4,0)</f>
        <v>#N/A</v>
      </c>
      <c r="R28" s="8" t="e">
        <f ca="1">VLOOKUP(OFFSET(R28,0,-6-$N$1,1,1),Reference!$B$3:$B$8,4,0)</f>
        <v>#N/A</v>
      </c>
      <c r="S28" s="8" t="e">
        <f ca="1">VLOOKUP(OFFSET(S28,0,-6-$N$1,1,1),Reference!$B$3:$B$8,4,0)</f>
        <v>#N/A</v>
      </c>
      <c r="T28" s="8" t="e">
        <f ca="1">VLOOKUP(OFFSET(T28,0,-6-$N$1,1,1),Reference!$B$3:$B$8,4,0)</f>
        <v>#N/A</v>
      </c>
      <c r="U28" s="8" t="e">
        <f ca="1">VLOOKUP(OFFSET(U28,0,-6-$N$1,1,1),Reference!$B$3:$B$8,4,0)</f>
        <v>#N/A</v>
      </c>
      <c r="V28" s="8" t="e">
        <f ca="1">VLOOKUP(OFFSET(V28,0,-6-$N$1,1,1),Reference!$B$3:$B$8,4,0)</f>
        <v>#REF!</v>
      </c>
      <c r="W28" s="8" t="e">
        <f ca="1">VLOOKUP(OFFSET(W28,0,-6-$N$1,1,1),Reference!$B$3:$B$8,4,0)</f>
        <v>#REF!</v>
      </c>
      <c r="X28" s="8" t="e">
        <f ca="1">VLOOKUP(OFFSET(X28,0,-6-$N$1,1,1),Reference!$B$3:$B$8,4,0)</f>
        <v>#REF!</v>
      </c>
      <c r="Y28" s="8"/>
    </row>
    <row r="29" spans="2:25" ht="18" x14ac:dyDescent="0.25">
      <c r="B29" s="6">
        <f ca="1">(INDIRECT("B"&amp;ROW()-2)+1)</f>
        <v>6</v>
      </c>
      <c r="C29" s="20"/>
      <c r="D29" s="222"/>
      <c r="E29" s="222"/>
      <c r="F29" s="222"/>
      <c r="G29" s="222"/>
      <c r="H29" s="222"/>
      <c r="I29" s="222"/>
      <c r="M29" s="4"/>
      <c r="O29" s="20">
        <f t="shared" ca="1" si="2"/>
        <v>0</v>
      </c>
      <c r="P29" s="222">
        <f t="shared" ca="1" si="2"/>
        <v>0</v>
      </c>
      <c r="Q29" s="222">
        <f t="shared" ca="1" si="2"/>
        <v>0</v>
      </c>
      <c r="R29" s="222">
        <f t="shared" ca="1" si="2"/>
        <v>0</v>
      </c>
      <c r="S29" s="222">
        <f t="shared" ca="1" si="2"/>
        <v>0</v>
      </c>
      <c r="T29" s="222">
        <f t="shared" ca="1" si="2"/>
        <v>0</v>
      </c>
      <c r="U29" s="222">
        <f t="shared" ca="1" si="2"/>
        <v>0</v>
      </c>
      <c r="V29" s="222">
        <f t="shared" ca="1" si="2"/>
        <v>0</v>
      </c>
      <c r="W29" s="222">
        <f t="shared" ca="1" si="2"/>
        <v>0</v>
      </c>
      <c r="X29" s="222">
        <f t="shared" ca="1" si="2"/>
        <v>0</v>
      </c>
      <c r="Y29" s="222"/>
    </row>
    <row r="30" spans="2:25" ht="46.5" x14ac:dyDescent="0.25">
      <c r="B30" s="7"/>
      <c r="C30" s="21" t="str">
        <f>C29&amp;" Rating"</f>
        <v xml:space="preserve"> Rating</v>
      </c>
      <c r="D30" s="8" t="s">
        <v>116</v>
      </c>
      <c r="E30" s="8" t="s">
        <v>117</v>
      </c>
      <c r="F30" s="8" t="s">
        <v>136</v>
      </c>
      <c r="G30" s="8" t="s">
        <v>122</v>
      </c>
      <c r="H30" s="8" t="s">
        <v>163</v>
      </c>
      <c r="I30" s="8" t="s">
        <v>118</v>
      </c>
      <c r="M30" s="4"/>
      <c r="O30" s="21" t="str">
        <f t="shared" ca="1" si="2"/>
        <v xml:space="preserve"> Rating</v>
      </c>
      <c r="P30" s="8" t="e">
        <f ca="1">VLOOKUP(OFFSET(P30,0,-6-$N$1,1,1),Reference!$B$3:$B$8,4,0)</f>
        <v>#N/A</v>
      </c>
      <c r="Q30" s="8" t="e">
        <f ca="1">VLOOKUP(OFFSET(Q30,0,-6-$N$1,1,1),Reference!$B$3:$B$8,4,0)</f>
        <v>#N/A</v>
      </c>
      <c r="R30" s="8" t="e">
        <f ca="1">VLOOKUP(OFFSET(R30,0,-6-$N$1,1,1),Reference!$B$3:$B$8,4,0)</f>
        <v>#N/A</v>
      </c>
      <c r="S30" s="8" t="e">
        <f ca="1">VLOOKUP(OFFSET(S30,0,-6-$N$1,1,1),Reference!$B$3:$B$8,4,0)</f>
        <v>#N/A</v>
      </c>
      <c r="T30" s="8" t="e">
        <f ca="1">VLOOKUP(OFFSET(T30,0,-6-$N$1,1,1),Reference!$B$3:$B$8,4,0)</f>
        <v>#N/A</v>
      </c>
      <c r="U30" s="8" t="e">
        <f ca="1">VLOOKUP(OFFSET(U30,0,-6-$N$1,1,1),Reference!$B$3:$B$8,4,0)</f>
        <v>#N/A</v>
      </c>
      <c r="V30" s="8" t="e">
        <f ca="1">VLOOKUP(OFFSET(V30,0,-6-$N$1,1,1),Reference!$B$3:$B$8,4,0)</f>
        <v>#REF!</v>
      </c>
      <c r="W30" s="8" t="e">
        <f ca="1">VLOOKUP(OFFSET(W30,0,-6-$N$1,1,1),Reference!$B$3:$B$8,4,0)</f>
        <v>#REF!</v>
      </c>
      <c r="X30" s="8" t="e">
        <f ca="1">VLOOKUP(OFFSET(X30,0,-6-$N$1,1,1),Reference!$B$3:$B$8,4,0)</f>
        <v>#REF!</v>
      </c>
      <c r="Y30" s="8"/>
    </row>
    <row r="31" spans="2:25" s="5" customFormat="1" x14ac:dyDescent="0.3">
      <c r="B31" s="25">
        <f ca="1">(INDIRECT("B"&amp;ROW()-2))</f>
        <v>6</v>
      </c>
      <c r="C31" s="14" t="str">
        <f>"SUMMARY "&amp;C18</f>
        <v>SUMMARY SOCIO-CULTURAL ENVIRONMENT</v>
      </c>
      <c r="D31" s="11" t="e">
        <f ca="1">VLOOKUP($N$1+1-RANK(OFFSET(D31,0,$O$1),OFFSET($O31,0,1,1,$N$1)),Reference!$D$3:$E$8,2)</f>
        <v>#N/A</v>
      </c>
      <c r="E31" s="11" t="e">
        <f ca="1">VLOOKUP($N$1+1-RANK(OFFSET(E31,0,$O$1),OFFSET($O31,0,1,1,$N$1)),Reference!$D$3:$E$8,2)</f>
        <v>#N/A</v>
      </c>
      <c r="F31" s="11" t="e">
        <f ca="1">VLOOKUP($N$1+1-RANK(OFFSET(F31,0,$O$1),OFFSET($O31,0,1,1,$N$1)),Reference!$D$3:$E$8,2)</f>
        <v>#N/A</v>
      </c>
      <c r="G31" s="11" t="e">
        <f ca="1">VLOOKUP($N$1+1-RANK(OFFSET(G31,0,$O$1),OFFSET($O31,0,1,1,$N$1)),Reference!$D$3:$E$8,2)</f>
        <v>#N/A</v>
      </c>
      <c r="H31" s="11" t="e">
        <f ca="1">VLOOKUP($N$1+1-RANK(OFFSET(H31,0,$O$1),OFFSET($O31,0,1,1,$N$1)),Reference!$D$3:$E$8,2)</f>
        <v>#N/A</v>
      </c>
      <c r="I31" s="11" t="e">
        <f ca="1">VLOOKUP($N$1+1-RANK(OFFSET(I31,0,$O$1),OFFSET($O31,0,1,1,$N$1)),Reference!$D$3:$E$8,2)</f>
        <v>#N/A</v>
      </c>
      <c r="M31" s="15"/>
      <c r="O31" s="14" t="str">
        <f t="shared" ca="1" si="2"/>
        <v>SUMMARY SOCIO-CULTURAL ENVIRONMENT</v>
      </c>
      <c r="P31" s="11" t="e">
        <f ca="1">SUM(P18:P30)</f>
        <v>#N/A</v>
      </c>
      <c r="Q31" s="11" t="e">
        <f t="shared" ref="Q31:X31" ca="1" si="3">SUM(Q18:Q30)</f>
        <v>#N/A</v>
      </c>
      <c r="R31" s="11" t="e">
        <f t="shared" ca="1" si="3"/>
        <v>#N/A</v>
      </c>
      <c r="S31" s="11" t="e">
        <f t="shared" ca="1" si="3"/>
        <v>#N/A</v>
      </c>
      <c r="T31" s="11" t="e">
        <f t="shared" ca="1" si="3"/>
        <v>#N/A</v>
      </c>
      <c r="U31" s="11" t="e">
        <f t="shared" ca="1" si="3"/>
        <v>#N/A</v>
      </c>
      <c r="V31" s="11" t="e">
        <f t="shared" ca="1" si="3"/>
        <v>#REF!</v>
      </c>
      <c r="W31" s="11" t="e">
        <f t="shared" ca="1" si="3"/>
        <v>#REF!</v>
      </c>
      <c r="X31" s="11" t="e">
        <f t="shared" ca="1" si="3"/>
        <v>#REF!</v>
      </c>
      <c r="Y31" s="11"/>
    </row>
    <row r="32" spans="2:25" x14ac:dyDescent="0.3">
      <c r="M32" s="4"/>
      <c r="O32" s="5"/>
    </row>
    <row r="33" spans="2:25" x14ac:dyDescent="0.25">
      <c r="B33" s="11" t="s">
        <v>53</v>
      </c>
      <c r="C33" s="10" t="s">
        <v>164</v>
      </c>
      <c r="D33" s="12"/>
      <c r="E33" s="12"/>
      <c r="F33" s="12"/>
      <c r="G33" s="12"/>
      <c r="H33" s="13"/>
      <c r="I33" s="13"/>
      <c r="M33" s="4"/>
      <c r="O33" s="10" t="str">
        <f t="shared" ref="O33:X46" ca="1" si="4">OFFSET(O33,0,-$O$1,1,1)</f>
        <v>TECHNICAL ENVIRONMENT</v>
      </c>
      <c r="P33" s="12">
        <f t="shared" ca="1" si="4"/>
        <v>0</v>
      </c>
      <c r="Q33" s="12">
        <f t="shared" ca="1" si="4"/>
        <v>0</v>
      </c>
      <c r="R33" s="12">
        <f t="shared" ca="1" si="4"/>
        <v>0</v>
      </c>
      <c r="S33" s="12">
        <f t="shared" ca="1" si="4"/>
        <v>0</v>
      </c>
      <c r="T33" s="13">
        <f t="shared" ca="1" si="4"/>
        <v>0</v>
      </c>
      <c r="U33" s="12">
        <f t="shared" ca="1" si="4"/>
        <v>0</v>
      </c>
      <c r="V33" s="12">
        <f t="shared" ca="1" si="4"/>
        <v>0</v>
      </c>
      <c r="W33" s="12">
        <f t="shared" ca="1" si="4"/>
        <v>0</v>
      </c>
      <c r="X33" s="12">
        <f t="shared" ca="1" si="4"/>
        <v>0</v>
      </c>
      <c r="Y33" s="13"/>
    </row>
    <row r="34" spans="2:25" ht="18" x14ac:dyDescent="0.25">
      <c r="B34" s="6">
        <f ca="1">(INDIRECT("B"&amp;ROW()-2)+1)</f>
        <v>1</v>
      </c>
      <c r="C34" s="20"/>
      <c r="D34" s="222"/>
      <c r="E34" s="222"/>
      <c r="F34" s="222"/>
      <c r="G34" s="222"/>
      <c r="H34" s="222"/>
      <c r="I34" s="222"/>
      <c r="M34" s="4"/>
      <c r="O34" s="20">
        <f t="shared" ca="1" si="4"/>
        <v>0</v>
      </c>
      <c r="P34" s="222">
        <f t="shared" ca="1" si="4"/>
        <v>0</v>
      </c>
      <c r="Q34" s="222">
        <f t="shared" ca="1" si="4"/>
        <v>0</v>
      </c>
      <c r="R34" s="222">
        <f t="shared" ca="1" si="4"/>
        <v>0</v>
      </c>
      <c r="S34" s="222">
        <f t="shared" ca="1" si="4"/>
        <v>0</v>
      </c>
      <c r="T34" s="222">
        <f t="shared" ca="1" si="4"/>
        <v>0</v>
      </c>
      <c r="U34" s="222">
        <f t="shared" ca="1" si="4"/>
        <v>0</v>
      </c>
      <c r="V34" s="222">
        <f t="shared" ca="1" si="4"/>
        <v>0</v>
      </c>
      <c r="W34" s="222">
        <f t="shared" ca="1" si="4"/>
        <v>0</v>
      </c>
      <c r="X34" s="222">
        <f t="shared" ca="1" si="4"/>
        <v>0</v>
      </c>
      <c r="Y34" s="222"/>
    </row>
    <row r="35" spans="2:25" ht="46.5" x14ac:dyDescent="0.25">
      <c r="B35" s="7"/>
      <c r="C35" s="21" t="str">
        <f>C34&amp;" Rating"</f>
        <v xml:space="preserve"> Rating</v>
      </c>
      <c r="D35" s="8" t="s">
        <v>116</v>
      </c>
      <c r="E35" s="8" t="s">
        <v>117</v>
      </c>
      <c r="F35" s="8" t="s">
        <v>136</v>
      </c>
      <c r="G35" s="8" t="s">
        <v>122</v>
      </c>
      <c r="H35" s="8" t="s">
        <v>118</v>
      </c>
      <c r="I35" s="8" t="s">
        <v>118</v>
      </c>
      <c r="M35" s="4"/>
      <c r="O35" s="21" t="str">
        <f t="shared" ca="1" si="4"/>
        <v xml:space="preserve"> Rating</v>
      </c>
      <c r="P35" s="8" t="e">
        <f ca="1">VLOOKUP(OFFSET(P35,0,-6-$N$1,1,1),Reference!$B$3:$B$8,4,0)</f>
        <v>#N/A</v>
      </c>
      <c r="Q35" s="8" t="e">
        <f ca="1">VLOOKUP(OFFSET(Q35,0,-6-$N$1,1,1),Reference!$B$3:$B$8,4,0)</f>
        <v>#N/A</v>
      </c>
      <c r="R35" s="8" t="e">
        <f ca="1">VLOOKUP(OFFSET(R35,0,-6-$N$1,1,1),Reference!$B$3:$B$8,4,0)</f>
        <v>#N/A</v>
      </c>
      <c r="S35" s="8" t="e">
        <f ca="1">VLOOKUP(OFFSET(S35,0,-6-$N$1,1,1),Reference!$B$3:$B$8,4,0)</f>
        <v>#N/A</v>
      </c>
      <c r="T35" s="8" t="e">
        <f ca="1">VLOOKUP(OFFSET(T35,0,-6-$N$1,1,1),Reference!$B$3:$B$8,4,0)</f>
        <v>#N/A</v>
      </c>
      <c r="U35" s="8" t="e">
        <f ca="1">VLOOKUP(OFFSET(U35,0,-6-$N$1,1,1),Reference!$B$3:$B$8,4,0)</f>
        <v>#N/A</v>
      </c>
      <c r="V35" s="8" t="e">
        <f ca="1">VLOOKUP(OFFSET(V35,0,-6-$N$1,1,1),Reference!$B$3:$B$8,4,0)</f>
        <v>#REF!</v>
      </c>
      <c r="W35" s="8" t="e">
        <f ca="1">VLOOKUP(OFFSET(W35,0,-6-$N$1,1,1),Reference!$B$3:$B$8,4,0)</f>
        <v>#REF!</v>
      </c>
      <c r="X35" s="8" t="e">
        <f ca="1">VLOOKUP(OFFSET(X35,0,-6-$N$1,1,1),Reference!$B$3:$B$8,4,0)</f>
        <v>#REF!</v>
      </c>
      <c r="Y35" s="8"/>
    </row>
    <row r="36" spans="2:25" ht="18" x14ac:dyDescent="0.25">
      <c r="B36" s="6">
        <f ca="1">(INDIRECT("B"&amp;ROW()-2)+1)</f>
        <v>2</v>
      </c>
      <c r="C36" s="20"/>
      <c r="D36" s="222"/>
      <c r="E36" s="222"/>
      <c r="F36" s="222"/>
      <c r="G36" s="222"/>
      <c r="H36" s="222"/>
      <c r="I36" s="222"/>
      <c r="M36" s="4"/>
      <c r="O36" s="20">
        <f t="shared" ca="1" si="4"/>
        <v>0</v>
      </c>
      <c r="P36" s="222">
        <f t="shared" ca="1" si="4"/>
        <v>0</v>
      </c>
      <c r="Q36" s="222">
        <f t="shared" ca="1" si="4"/>
        <v>0</v>
      </c>
      <c r="R36" s="222">
        <f t="shared" ca="1" si="4"/>
        <v>0</v>
      </c>
      <c r="S36" s="222">
        <f t="shared" ca="1" si="4"/>
        <v>0</v>
      </c>
      <c r="T36" s="222">
        <f t="shared" ca="1" si="4"/>
        <v>0</v>
      </c>
      <c r="U36" s="222">
        <f t="shared" ca="1" si="4"/>
        <v>0</v>
      </c>
      <c r="V36" s="222">
        <f t="shared" ca="1" si="4"/>
        <v>0</v>
      </c>
      <c r="W36" s="222">
        <f t="shared" ca="1" si="4"/>
        <v>0</v>
      </c>
      <c r="X36" s="222">
        <f t="shared" ca="1" si="4"/>
        <v>0</v>
      </c>
      <c r="Y36" s="222"/>
    </row>
    <row r="37" spans="2:25" ht="46.5" x14ac:dyDescent="0.25">
      <c r="B37" s="7"/>
      <c r="C37" s="21" t="str">
        <f>C36&amp;" Rating"</f>
        <v xml:space="preserve"> Rating</v>
      </c>
      <c r="D37" s="8" t="s">
        <v>116</v>
      </c>
      <c r="E37" s="8" t="s">
        <v>117</v>
      </c>
      <c r="F37" s="8" t="s">
        <v>136</v>
      </c>
      <c r="G37" s="8" t="s">
        <v>122</v>
      </c>
      <c r="H37" s="8" t="s">
        <v>118</v>
      </c>
      <c r="I37" s="8" t="s">
        <v>118</v>
      </c>
      <c r="M37" s="4"/>
      <c r="O37" s="21" t="str">
        <f t="shared" ca="1" si="4"/>
        <v xml:space="preserve"> Rating</v>
      </c>
      <c r="P37" s="8" t="e">
        <f ca="1">VLOOKUP(OFFSET(P37,0,-6-$N$1,1,1),Reference!$B$3:$B$8,4,0)</f>
        <v>#N/A</v>
      </c>
      <c r="Q37" s="8" t="e">
        <f ca="1">VLOOKUP(OFFSET(Q37,0,-6-$N$1,1,1),Reference!$B$3:$B$8,4,0)</f>
        <v>#N/A</v>
      </c>
      <c r="R37" s="8" t="e">
        <f ca="1">VLOOKUP(OFFSET(R37,0,-6-$N$1,1,1),Reference!$B$3:$B$8,4,0)</f>
        <v>#N/A</v>
      </c>
      <c r="S37" s="8" t="e">
        <f ca="1">VLOOKUP(OFFSET(S37,0,-6-$N$1,1,1),Reference!$B$3:$B$8,4,0)</f>
        <v>#N/A</v>
      </c>
      <c r="T37" s="8" t="e">
        <f ca="1">VLOOKUP(OFFSET(T37,0,-6-$N$1,1,1),Reference!$B$3:$B$8,4,0)</f>
        <v>#N/A</v>
      </c>
      <c r="U37" s="8" t="e">
        <f ca="1">VLOOKUP(OFFSET(U37,0,-6-$N$1,1,1),Reference!$B$3:$B$8,4,0)</f>
        <v>#N/A</v>
      </c>
      <c r="V37" s="8" t="e">
        <f ca="1">VLOOKUP(OFFSET(V37,0,-6-$N$1,1,1),Reference!$B$3:$B$8,4,0)</f>
        <v>#REF!</v>
      </c>
      <c r="W37" s="8" t="e">
        <f ca="1">VLOOKUP(OFFSET(W37,0,-6-$N$1,1,1),Reference!$B$3:$B$8,4,0)</f>
        <v>#REF!</v>
      </c>
      <c r="X37" s="8" t="e">
        <f ca="1">VLOOKUP(OFFSET(X37,0,-6-$N$1,1,1),Reference!$B$3:$B$8,4,0)</f>
        <v>#REF!</v>
      </c>
      <c r="Y37" s="8"/>
    </row>
    <row r="38" spans="2:25" ht="18" x14ac:dyDescent="0.25">
      <c r="B38" s="6">
        <f ca="1">(INDIRECT("B"&amp;ROW()-2)+1)</f>
        <v>3</v>
      </c>
      <c r="C38" s="20"/>
      <c r="D38" s="222"/>
      <c r="E38" s="222"/>
      <c r="F38" s="222"/>
      <c r="G38" s="222"/>
      <c r="H38" s="222"/>
      <c r="I38" s="222"/>
      <c r="M38" s="4"/>
      <c r="O38" s="20">
        <f t="shared" ca="1" si="4"/>
        <v>0</v>
      </c>
      <c r="P38" s="222">
        <f t="shared" ca="1" si="4"/>
        <v>0</v>
      </c>
      <c r="Q38" s="222">
        <f t="shared" ca="1" si="4"/>
        <v>0</v>
      </c>
      <c r="R38" s="222">
        <f t="shared" ca="1" si="4"/>
        <v>0</v>
      </c>
      <c r="S38" s="222">
        <f t="shared" ca="1" si="4"/>
        <v>0</v>
      </c>
      <c r="T38" s="222">
        <f t="shared" ca="1" si="4"/>
        <v>0</v>
      </c>
      <c r="U38" s="222">
        <f t="shared" ca="1" si="4"/>
        <v>0</v>
      </c>
      <c r="V38" s="222">
        <f t="shared" ca="1" si="4"/>
        <v>0</v>
      </c>
      <c r="W38" s="222">
        <f t="shared" ca="1" si="4"/>
        <v>0</v>
      </c>
      <c r="X38" s="222">
        <f t="shared" ca="1" si="4"/>
        <v>0</v>
      </c>
      <c r="Y38" s="222"/>
    </row>
    <row r="39" spans="2:25" ht="46.5" x14ac:dyDescent="0.25">
      <c r="B39" s="7"/>
      <c r="C39" s="21" t="str">
        <f>C38&amp;" Rating"</f>
        <v xml:space="preserve"> Rating</v>
      </c>
      <c r="D39" s="8" t="s">
        <v>116</v>
      </c>
      <c r="E39" s="8" t="s">
        <v>117</v>
      </c>
      <c r="F39" s="8" t="s">
        <v>136</v>
      </c>
      <c r="G39" s="8" t="s">
        <v>122</v>
      </c>
      <c r="H39" s="8" t="s">
        <v>118</v>
      </c>
      <c r="I39" s="8" t="s">
        <v>118</v>
      </c>
      <c r="M39" s="4"/>
      <c r="O39" s="21" t="str">
        <f t="shared" ca="1" si="4"/>
        <v xml:space="preserve"> Rating</v>
      </c>
      <c r="P39" s="8" t="e">
        <f ca="1">VLOOKUP(OFFSET(P39,0,-6-$N$1,1,1),Reference!$B$3:$B$8,4,0)</f>
        <v>#N/A</v>
      </c>
      <c r="Q39" s="8" t="e">
        <f ca="1">VLOOKUP(OFFSET(Q39,0,-6-$N$1,1,1),Reference!$B$3:$B$8,4,0)</f>
        <v>#N/A</v>
      </c>
      <c r="R39" s="8" t="e">
        <f ca="1">VLOOKUP(OFFSET(R39,0,-6-$N$1,1,1),Reference!$B$3:$B$8,4,0)</f>
        <v>#N/A</v>
      </c>
      <c r="S39" s="8" t="e">
        <f ca="1">VLOOKUP(OFFSET(S39,0,-6-$N$1,1,1),Reference!$B$3:$B$8,4,0)</f>
        <v>#N/A</v>
      </c>
      <c r="T39" s="8" t="e">
        <f ca="1">VLOOKUP(OFFSET(T39,0,-6-$N$1,1,1),Reference!$B$3:$B$8,4,0)</f>
        <v>#N/A</v>
      </c>
      <c r="U39" s="8" t="e">
        <f ca="1">VLOOKUP(OFFSET(U39,0,-6-$N$1,1,1),Reference!$B$3:$B$8,4,0)</f>
        <v>#N/A</v>
      </c>
      <c r="V39" s="8" t="e">
        <f ca="1">VLOOKUP(OFFSET(V39,0,-6-$N$1,1,1),Reference!$B$3:$B$8,4,0)</f>
        <v>#REF!</v>
      </c>
      <c r="W39" s="8" t="e">
        <f ca="1">VLOOKUP(OFFSET(W39,0,-6-$N$1,1,1),Reference!$B$3:$B$8,4,0)</f>
        <v>#REF!</v>
      </c>
      <c r="X39" s="8" t="e">
        <f ca="1">VLOOKUP(OFFSET(X39,0,-6-$N$1,1,1),Reference!$B$3:$B$8,4,0)</f>
        <v>#REF!</v>
      </c>
      <c r="Y39" s="8"/>
    </row>
    <row r="40" spans="2:25" ht="18" x14ac:dyDescent="0.25">
      <c r="B40" s="6">
        <f ca="1">(INDIRECT("B"&amp;ROW()-2)+1)</f>
        <v>4</v>
      </c>
      <c r="C40" s="20"/>
      <c r="D40" s="222"/>
      <c r="E40" s="222"/>
      <c r="F40" s="222"/>
      <c r="G40" s="222"/>
      <c r="H40" s="222"/>
      <c r="I40" s="222"/>
      <c r="M40" s="4"/>
      <c r="O40" s="20">
        <f t="shared" ca="1" si="4"/>
        <v>0</v>
      </c>
      <c r="P40" s="222">
        <f t="shared" ca="1" si="4"/>
        <v>0</v>
      </c>
      <c r="Q40" s="222">
        <f t="shared" ca="1" si="4"/>
        <v>0</v>
      </c>
      <c r="R40" s="222">
        <f t="shared" ca="1" si="4"/>
        <v>0</v>
      </c>
      <c r="S40" s="222">
        <f t="shared" ca="1" si="4"/>
        <v>0</v>
      </c>
      <c r="T40" s="222">
        <f t="shared" ca="1" si="4"/>
        <v>0</v>
      </c>
      <c r="U40" s="222">
        <f t="shared" ca="1" si="4"/>
        <v>0</v>
      </c>
      <c r="V40" s="222">
        <f t="shared" ca="1" si="4"/>
        <v>0</v>
      </c>
      <c r="W40" s="222">
        <f t="shared" ca="1" si="4"/>
        <v>0</v>
      </c>
      <c r="X40" s="222">
        <f t="shared" ca="1" si="4"/>
        <v>0</v>
      </c>
      <c r="Y40" s="222"/>
    </row>
    <row r="41" spans="2:25" ht="46.5" x14ac:dyDescent="0.25">
      <c r="B41" s="7"/>
      <c r="C41" s="21" t="str">
        <f>C40&amp;" Rating"</f>
        <v xml:space="preserve"> Rating</v>
      </c>
      <c r="D41" s="8" t="s">
        <v>116</v>
      </c>
      <c r="E41" s="8" t="s">
        <v>117</v>
      </c>
      <c r="F41" s="8" t="s">
        <v>136</v>
      </c>
      <c r="G41" s="8" t="s">
        <v>122</v>
      </c>
      <c r="H41" s="8" t="s">
        <v>118</v>
      </c>
      <c r="I41" s="8" t="s">
        <v>118</v>
      </c>
      <c r="M41" s="4"/>
      <c r="O41" s="21" t="str">
        <f t="shared" ca="1" si="4"/>
        <v xml:space="preserve"> Rating</v>
      </c>
      <c r="P41" s="8" t="e">
        <f ca="1">VLOOKUP(OFFSET(P41,0,-6-$N$1,1,1),Reference!$B$3:$B$8,4,0)</f>
        <v>#N/A</v>
      </c>
      <c r="Q41" s="8" t="e">
        <f ca="1">VLOOKUP(OFFSET(Q41,0,-6-$N$1,1,1),Reference!$B$3:$B$8,4,0)</f>
        <v>#N/A</v>
      </c>
      <c r="R41" s="8" t="e">
        <f ca="1">VLOOKUP(OFFSET(R41,0,-6-$N$1,1,1),Reference!$B$3:$B$8,4,0)</f>
        <v>#N/A</v>
      </c>
      <c r="S41" s="8" t="e">
        <f ca="1">VLOOKUP(OFFSET(S41,0,-6-$N$1,1,1),Reference!$B$3:$B$8,4,0)</f>
        <v>#N/A</v>
      </c>
      <c r="T41" s="8" t="e">
        <f ca="1">VLOOKUP(OFFSET(T41,0,-6-$N$1,1,1),Reference!$B$3:$B$8,4,0)</f>
        <v>#N/A</v>
      </c>
      <c r="U41" s="8" t="e">
        <f ca="1">VLOOKUP(OFFSET(U41,0,-6-$N$1,1,1),Reference!$B$3:$B$8,4,0)</f>
        <v>#N/A</v>
      </c>
      <c r="V41" s="8" t="e">
        <f ca="1">VLOOKUP(OFFSET(V41,0,-6-$N$1,1,1),Reference!$B$3:$B$8,4,0)</f>
        <v>#REF!</v>
      </c>
      <c r="W41" s="8" t="e">
        <f ca="1">VLOOKUP(OFFSET(W41,0,-6-$N$1,1,1),Reference!$B$3:$B$8,4,0)</f>
        <v>#REF!</v>
      </c>
      <c r="X41" s="8" t="e">
        <f ca="1">VLOOKUP(OFFSET(X41,0,-6-$N$1,1,1),Reference!$B$3:$B$8,4,0)</f>
        <v>#REF!</v>
      </c>
      <c r="Y41" s="8"/>
    </row>
    <row r="42" spans="2:25" ht="18" x14ac:dyDescent="0.25">
      <c r="B42" s="6">
        <f ca="1">(INDIRECT("B"&amp;ROW()-2)+1)</f>
        <v>5</v>
      </c>
      <c r="C42" s="20"/>
      <c r="D42" s="222"/>
      <c r="E42" s="222"/>
      <c r="F42" s="222"/>
      <c r="G42" s="222"/>
      <c r="H42" s="222"/>
      <c r="I42" s="222"/>
      <c r="M42" s="4"/>
      <c r="O42" s="20">
        <f t="shared" ca="1" si="4"/>
        <v>0</v>
      </c>
      <c r="P42" s="222">
        <f t="shared" ca="1" si="4"/>
        <v>0</v>
      </c>
      <c r="Q42" s="222">
        <f t="shared" ca="1" si="4"/>
        <v>0</v>
      </c>
      <c r="R42" s="222">
        <f t="shared" ca="1" si="4"/>
        <v>0</v>
      </c>
      <c r="S42" s="222">
        <f t="shared" ca="1" si="4"/>
        <v>0</v>
      </c>
      <c r="T42" s="222">
        <f t="shared" ca="1" si="4"/>
        <v>0</v>
      </c>
      <c r="U42" s="222">
        <f t="shared" ca="1" si="4"/>
        <v>0</v>
      </c>
      <c r="V42" s="222">
        <f t="shared" ca="1" si="4"/>
        <v>0</v>
      </c>
      <c r="W42" s="222">
        <f t="shared" ca="1" si="4"/>
        <v>0</v>
      </c>
      <c r="X42" s="222">
        <f t="shared" ca="1" si="4"/>
        <v>0</v>
      </c>
      <c r="Y42" s="222"/>
    </row>
    <row r="43" spans="2:25" ht="46.5" x14ac:dyDescent="0.25">
      <c r="B43" s="7"/>
      <c r="C43" s="21" t="str">
        <f>C42&amp;" Rating"</f>
        <v xml:space="preserve"> Rating</v>
      </c>
      <c r="D43" s="8" t="s">
        <v>116</v>
      </c>
      <c r="E43" s="8" t="s">
        <v>117</v>
      </c>
      <c r="F43" s="8" t="s">
        <v>136</v>
      </c>
      <c r="G43" s="8" t="s">
        <v>122</v>
      </c>
      <c r="H43" s="8" t="s">
        <v>118</v>
      </c>
      <c r="I43" s="8" t="s">
        <v>118</v>
      </c>
      <c r="M43" s="4"/>
      <c r="O43" s="21" t="str">
        <f t="shared" ca="1" si="4"/>
        <v xml:space="preserve"> Rating</v>
      </c>
      <c r="P43" s="8" t="e">
        <f ca="1">VLOOKUP(OFFSET(P43,0,-6-$N$1,1,1),Reference!$B$3:$B$8,4,0)</f>
        <v>#N/A</v>
      </c>
      <c r="Q43" s="8" t="e">
        <f ca="1">VLOOKUP(OFFSET(Q43,0,-6-$N$1,1,1),Reference!$B$3:$B$8,4,0)</f>
        <v>#N/A</v>
      </c>
      <c r="R43" s="8" t="e">
        <f ca="1">VLOOKUP(OFFSET(R43,0,-6-$N$1,1,1),Reference!$B$3:$B$8,4,0)</f>
        <v>#N/A</v>
      </c>
      <c r="S43" s="8" t="e">
        <f ca="1">VLOOKUP(OFFSET(S43,0,-6-$N$1,1,1),Reference!$B$3:$B$8,4,0)</f>
        <v>#N/A</v>
      </c>
      <c r="T43" s="8" t="e">
        <f ca="1">VLOOKUP(OFFSET(T43,0,-6-$N$1,1,1),Reference!$B$3:$B$8,4,0)</f>
        <v>#N/A</v>
      </c>
      <c r="U43" s="8" t="e">
        <f ca="1">VLOOKUP(OFFSET(U43,0,-6-$N$1,1,1),Reference!$B$3:$B$8,4,0)</f>
        <v>#N/A</v>
      </c>
      <c r="V43" s="8" t="e">
        <f ca="1">VLOOKUP(OFFSET(V43,0,-6-$N$1,1,1),Reference!$B$3:$B$8,4,0)</f>
        <v>#REF!</v>
      </c>
      <c r="W43" s="8" t="e">
        <f ca="1">VLOOKUP(OFFSET(W43,0,-6-$N$1,1,1),Reference!$B$3:$B$8,4,0)</f>
        <v>#REF!</v>
      </c>
      <c r="X43" s="8" t="e">
        <f ca="1">VLOOKUP(OFFSET(X43,0,-6-$N$1,1,1),Reference!$B$3:$B$8,4,0)</f>
        <v>#REF!</v>
      </c>
      <c r="Y43" s="8"/>
    </row>
    <row r="44" spans="2:25" ht="18" x14ac:dyDescent="0.25">
      <c r="B44" s="6">
        <f ca="1">(INDIRECT("B"&amp;ROW()-2)+1)</f>
        <v>6</v>
      </c>
      <c r="C44" s="20"/>
      <c r="D44" s="222"/>
      <c r="E44" s="222"/>
      <c r="F44" s="222"/>
      <c r="G44" s="222"/>
      <c r="H44" s="222"/>
      <c r="I44" s="222"/>
      <c r="M44" s="4"/>
      <c r="O44" s="20">
        <f t="shared" ca="1" si="4"/>
        <v>0</v>
      </c>
      <c r="P44" s="222">
        <f t="shared" ca="1" si="4"/>
        <v>0</v>
      </c>
      <c r="Q44" s="222">
        <f t="shared" ca="1" si="4"/>
        <v>0</v>
      </c>
      <c r="R44" s="222">
        <f t="shared" ca="1" si="4"/>
        <v>0</v>
      </c>
      <c r="S44" s="222">
        <f t="shared" ca="1" si="4"/>
        <v>0</v>
      </c>
      <c r="T44" s="222">
        <f t="shared" ca="1" si="4"/>
        <v>0</v>
      </c>
      <c r="U44" s="222">
        <f t="shared" ca="1" si="4"/>
        <v>0</v>
      </c>
      <c r="V44" s="222">
        <f t="shared" ca="1" si="4"/>
        <v>0</v>
      </c>
      <c r="W44" s="222">
        <f t="shared" ca="1" si="4"/>
        <v>0</v>
      </c>
      <c r="X44" s="222">
        <f t="shared" ca="1" si="4"/>
        <v>0</v>
      </c>
      <c r="Y44" s="222"/>
    </row>
    <row r="45" spans="2:25" ht="46.5" x14ac:dyDescent="0.25">
      <c r="B45" s="7"/>
      <c r="C45" s="21" t="str">
        <f>C44&amp;" Rating"</f>
        <v xml:space="preserve"> Rating</v>
      </c>
      <c r="D45" s="8" t="s">
        <v>116</v>
      </c>
      <c r="E45" s="8" t="s">
        <v>117</v>
      </c>
      <c r="F45" s="8" t="s">
        <v>136</v>
      </c>
      <c r="G45" s="8" t="s">
        <v>122</v>
      </c>
      <c r="H45" s="8" t="s">
        <v>118</v>
      </c>
      <c r="I45" s="8" t="s">
        <v>118</v>
      </c>
      <c r="M45" s="4"/>
      <c r="O45" s="21" t="str">
        <f t="shared" ca="1" si="4"/>
        <v xml:space="preserve"> Rating</v>
      </c>
      <c r="P45" s="8" t="e">
        <f ca="1">VLOOKUP(OFFSET(P45,0,-6-$N$1,1,1),Reference!$B$3:$B$8,4,0)</f>
        <v>#N/A</v>
      </c>
      <c r="Q45" s="8" t="e">
        <f ca="1">VLOOKUP(OFFSET(Q45,0,-6-$N$1,1,1),Reference!$B$3:$B$8,4,0)</f>
        <v>#N/A</v>
      </c>
      <c r="R45" s="8" t="e">
        <f ca="1">VLOOKUP(OFFSET(R45,0,-6-$N$1,1,1),Reference!$B$3:$B$8,4,0)</f>
        <v>#N/A</v>
      </c>
      <c r="S45" s="8" t="e">
        <f ca="1">VLOOKUP(OFFSET(S45,0,-6-$N$1,1,1),Reference!$B$3:$B$8,4,0)</f>
        <v>#N/A</v>
      </c>
      <c r="T45" s="8" t="e">
        <f ca="1">VLOOKUP(OFFSET(T45,0,-6-$N$1,1,1),Reference!$B$3:$B$8,4,0)</f>
        <v>#N/A</v>
      </c>
      <c r="U45" s="8" t="e">
        <f ca="1">VLOOKUP(OFFSET(U45,0,-6-$N$1,1,1),Reference!$B$3:$B$8,4,0)</f>
        <v>#N/A</v>
      </c>
      <c r="V45" s="8" t="e">
        <f ca="1">VLOOKUP(OFFSET(V45,0,-6-$N$1,1,1),Reference!$B$3:$B$8,4,0)</f>
        <v>#REF!</v>
      </c>
      <c r="W45" s="8" t="e">
        <f ca="1">VLOOKUP(OFFSET(W45,0,-6-$N$1,1,1),Reference!$B$3:$B$8,4,0)</f>
        <v>#REF!</v>
      </c>
      <c r="X45" s="8" t="e">
        <f ca="1">VLOOKUP(OFFSET(X45,0,-6-$N$1,1,1),Reference!$B$3:$B$8,4,0)</f>
        <v>#REF!</v>
      </c>
      <c r="Y45" s="8"/>
    </row>
    <row r="46" spans="2:25" s="5" customFormat="1" x14ac:dyDescent="0.3">
      <c r="B46" s="25">
        <f ca="1">(INDIRECT("B"&amp;ROW()-2))</f>
        <v>6</v>
      </c>
      <c r="C46" s="14" t="str">
        <f>"SUMMARY "&amp;C33</f>
        <v>SUMMARY TECHNICAL ENVIRONMENT</v>
      </c>
      <c r="D46" s="11" t="e">
        <f ca="1">VLOOKUP($N$1+1-RANK(OFFSET(D46,0,$O$1),OFFSET($O46,0,1,1,$N$1)),Reference!$D$3:$E$8,2)</f>
        <v>#N/A</v>
      </c>
      <c r="E46" s="11" t="e">
        <f ca="1">VLOOKUP($N$1+1-RANK(OFFSET(E46,0,$O$1),OFFSET($O46,0,1,1,$N$1)),Reference!$D$3:$E$8,2)</f>
        <v>#N/A</v>
      </c>
      <c r="F46" s="11" t="e">
        <f ca="1">VLOOKUP($N$1+1-RANK(OFFSET(F46,0,$O$1),OFFSET($O46,0,1,1,$N$1)),Reference!$D$3:$E$8,2)</f>
        <v>#N/A</v>
      </c>
      <c r="G46" s="11" t="e">
        <f ca="1">VLOOKUP($N$1+1-RANK(OFFSET(G46,0,$O$1),OFFSET($O46,0,1,1,$N$1)),Reference!$D$3:$E$8,2)</f>
        <v>#N/A</v>
      </c>
      <c r="H46" s="11" t="e">
        <f ca="1">VLOOKUP($N$1+1-RANK(OFFSET(H46,0,$O$1),OFFSET($O46,0,1,1,$N$1)),Reference!$D$3:$E$8,2)</f>
        <v>#N/A</v>
      </c>
      <c r="I46" s="11" t="e">
        <f ca="1">VLOOKUP($N$1+1-RANK(OFFSET(I46,0,$O$1),OFFSET($O46,0,1,1,$N$1)),Reference!$D$3:$E$8,2)</f>
        <v>#N/A</v>
      </c>
      <c r="M46" s="15"/>
      <c r="O46" s="14" t="str">
        <f t="shared" ca="1" si="4"/>
        <v>SUMMARY TECHNICAL ENVIRONMENT</v>
      </c>
      <c r="P46" s="11" t="e">
        <f ca="1">SUM(P33:P45)</f>
        <v>#N/A</v>
      </c>
      <c r="Q46" s="11" t="e">
        <f t="shared" ref="Q46:X46" ca="1" si="5">SUM(Q33:Q45)</f>
        <v>#N/A</v>
      </c>
      <c r="R46" s="11" t="e">
        <f t="shared" ca="1" si="5"/>
        <v>#N/A</v>
      </c>
      <c r="S46" s="11" t="e">
        <f t="shared" ca="1" si="5"/>
        <v>#N/A</v>
      </c>
      <c r="T46" s="11" t="e">
        <f t="shared" ca="1" si="5"/>
        <v>#N/A</v>
      </c>
      <c r="U46" s="11" t="e">
        <f t="shared" ca="1" si="5"/>
        <v>#N/A</v>
      </c>
      <c r="V46" s="11" t="e">
        <f t="shared" ca="1" si="5"/>
        <v>#REF!</v>
      </c>
      <c r="W46" s="11" t="e">
        <f t="shared" ca="1" si="5"/>
        <v>#REF!</v>
      </c>
      <c r="X46" s="11" t="e">
        <f t="shared" ca="1" si="5"/>
        <v>#REF!</v>
      </c>
      <c r="Y46" s="11"/>
    </row>
    <row r="47" spans="2:25" x14ac:dyDescent="0.3">
      <c r="M47" s="4"/>
      <c r="O47" s="5"/>
    </row>
    <row r="48" spans="2:25" x14ac:dyDescent="0.25">
      <c r="B48" s="11" t="s">
        <v>67</v>
      </c>
      <c r="C48" s="10" t="s">
        <v>165</v>
      </c>
      <c r="D48" s="12"/>
      <c r="E48" s="12"/>
      <c r="F48" s="12"/>
      <c r="G48" s="12"/>
      <c r="H48" s="13"/>
      <c r="I48" s="13"/>
      <c r="M48" s="4"/>
      <c r="O48" s="10" t="str">
        <f t="shared" ref="O48:X61" ca="1" si="6">OFFSET(O48,0,-$O$1,1,1)</f>
        <v>ECONOMIC ENVIRONMENT</v>
      </c>
      <c r="P48" s="12">
        <f t="shared" ca="1" si="6"/>
        <v>0</v>
      </c>
      <c r="Q48" s="12">
        <f t="shared" ca="1" si="6"/>
        <v>0</v>
      </c>
      <c r="R48" s="12">
        <f t="shared" ca="1" si="6"/>
        <v>0</v>
      </c>
      <c r="S48" s="12">
        <f t="shared" ca="1" si="6"/>
        <v>0</v>
      </c>
      <c r="T48" s="13">
        <f t="shared" ca="1" si="6"/>
        <v>0</v>
      </c>
      <c r="U48" s="12">
        <f t="shared" ca="1" si="6"/>
        <v>0</v>
      </c>
      <c r="V48" s="12">
        <f t="shared" ca="1" si="6"/>
        <v>0</v>
      </c>
      <c r="W48" s="12">
        <f t="shared" ca="1" si="6"/>
        <v>0</v>
      </c>
      <c r="X48" s="12">
        <f t="shared" ca="1" si="6"/>
        <v>0</v>
      </c>
      <c r="Y48" s="13"/>
    </row>
    <row r="49" spans="2:25" ht="18" x14ac:dyDescent="0.25">
      <c r="B49" s="6">
        <f ca="1">(INDIRECT("B"&amp;ROW()-2)+1)</f>
        <v>1</v>
      </c>
      <c r="C49" s="20" t="s">
        <v>128</v>
      </c>
      <c r="D49" s="222"/>
      <c r="E49" s="222"/>
      <c r="F49" s="222"/>
      <c r="G49" s="222"/>
      <c r="H49" s="222"/>
      <c r="I49" s="222"/>
      <c r="M49" s="4"/>
      <c r="O49" s="20" t="str">
        <f t="shared" ca="1" si="6"/>
        <v>Lifecycle Costs</v>
      </c>
      <c r="P49" s="222">
        <f t="shared" ca="1" si="6"/>
        <v>0</v>
      </c>
      <c r="Q49" s="222">
        <f t="shared" ca="1" si="6"/>
        <v>0</v>
      </c>
      <c r="R49" s="222">
        <f t="shared" ca="1" si="6"/>
        <v>0</v>
      </c>
      <c r="S49" s="222">
        <f t="shared" ca="1" si="6"/>
        <v>0</v>
      </c>
      <c r="T49" s="222">
        <f t="shared" ca="1" si="6"/>
        <v>0</v>
      </c>
      <c r="U49" s="222">
        <f t="shared" ca="1" si="6"/>
        <v>0</v>
      </c>
      <c r="V49" s="222">
        <f t="shared" ca="1" si="6"/>
        <v>0</v>
      </c>
      <c r="W49" s="222">
        <f t="shared" ca="1" si="6"/>
        <v>0</v>
      </c>
      <c r="X49" s="222">
        <f t="shared" ca="1" si="6"/>
        <v>0</v>
      </c>
      <c r="Y49" s="222"/>
    </row>
    <row r="50" spans="2:25" ht="46.5" x14ac:dyDescent="0.25">
      <c r="B50" s="7"/>
      <c r="C50" s="21" t="str">
        <f>C49&amp;" Rating"</f>
        <v>Lifecycle Costs Rating</v>
      </c>
      <c r="D50" s="8" t="s">
        <v>116</v>
      </c>
      <c r="E50" s="8" t="s">
        <v>117</v>
      </c>
      <c r="F50" s="8" t="s">
        <v>136</v>
      </c>
      <c r="G50" s="8" t="s">
        <v>122</v>
      </c>
      <c r="H50" s="8" t="s">
        <v>118</v>
      </c>
      <c r="I50" s="8" t="s">
        <v>118</v>
      </c>
      <c r="M50" s="4"/>
      <c r="O50" s="21" t="str">
        <f t="shared" ca="1" si="6"/>
        <v>Lifecycle Costs Rating</v>
      </c>
      <c r="P50" s="8" t="e">
        <f ca="1">VLOOKUP(OFFSET(P50,0,-6-$N$1,1,1),Reference!$B$3:$B$8,4,0)</f>
        <v>#N/A</v>
      </c>
      <c r="Q50" s="8" t="e">
        <f ca="1">VLOOKUP(OFFSET(Q50,0,-6-$N$1,1,1),Reference!$B$3:$B$8,4,0)</f>
        <v>#N/A</v>
      </c>
      <c r="R50" s="8" t="e">
        <f ca="1">VLOOKUP(OFFSET(R50,0,-6-$N$1,1,1),Reference!$B$3:$B$8,4,0)</f>
        <v>#N/A</v>
      </c>
      <c r="S50" s="8" t="e">
        <f ca="1">VLOOKUP(OFFSET(S50,0,-6-$N$1,1,1),Reference!$B$3:$B$8,4,0)</f>
        <v>#N/A</v>
      </c>
      <c r="T50" s="8" t="e">
        <f ca="1">VLOOKUP(OFFSET(T50,0,-6-$N$1,1,1),Reference!$B$3:$B$8,4,0)</f>
        <v>#N/A</v>
      </c>
      <c r="U50" s="8" t="e">
        <f ca="1">VLOOKUP(OFFSET(U50,0,-6-$N$1,1,1),Reference!$B$3:$B$8,4,0)</f>
        <v>#N/A</v>
      </c>
      <c r="V50" s="8" t="e">
        <f ca="1">VLOOKUP(OFFSET(V50,0,-6-$N$1,1,1),Reference!$B$3:$B$8,4,0)</f>
        <v>#REF!</v>
      </c>
      <c r="W50" s="8" t="e">
        <f ca="1">VLOOKUP(OFFSET(W50,0,-6-$N$1,1,1),Reference!$B$3:$B$8,4,0)</f>
        <v>#REF!</v>
      </c>
      <c r="X50" s="8" t="e">
        <f ca="1">VLOOKUP(OFFSET(X50,0,-6-$N$1,1,1),Reference!$B$3:$B$8,4,0)</f>
        <v>#REF!</v>
      </c>
      <c r="Y50" s="8"/>
    </row>
    <row r="51" spans="2:25" ht="18" x14ac:dyDescent="0.25">
      <c r="B51" s="6">
        <f ca="1">(INDIRECT("B"&amp;ROW()-2)+1)</f>
        <v>2</v>
      </c>
      <c r="C51" s="20"/>
      <c r="D51" s="222"/>
      <c r="E51" s="222"/>
      <c r="F51" s="222"/>
      <c r="G51" s="222"/>
      <c r="H51" s="222"/>
      <c r="I51" s="222"/>
      <c r="M51" s="4"/>
      <c r="O51" s="20">
        <f t="shared" ca="1" si="6"/>
        <v>0</v>
      </c>
      <c r="P51" s="222">
        <f t="shared" ca="1" si="6"/>
        <v>0</v>
      </c>
      <c r="Q51" s="222">
        <f t="shared" ca="1" si="6"/>
        <v>0</v>
      </c>
      <c r="R51" s="222">
        <f t="shared" ca="1" si="6"/>
        <v>0</v>
      </c>
      <c r="S51" s="222">
        <f t="shared" ca="1" si="6"/>
        <v>0</v>
      </c>
      <c r="T51" s="222">
        <f t="shared" ca="1" si="6"/>
        <v>0</v>
      </c>
      <c r="U51" s="222">
        <f t="shared" ca="1" si="6"/>
        <v>0</v>
      </c>
      <c r="V51" s="222">
        <f t="shared" ca="1" si="6"/>
        <v>0</v>
      </c>
      <c r="W51" s="222">
        <f t="shared" ca="1" si="6"/>
        <v>0</v>
      </c>
      <c r="X51" s="222">
        <f t="shared" ca="1" si="6"/>
        <v>0</v>
      </c>
      <c r="Y51" s="222"/>
    </row>
    <row r="52" spans="2:25" ht="46.5" x14ac:dyDescent="0.25">
      <c r="B52" s="7"/>
      <c r="C52" s="21" t="str">
        <f>C51&amp;" Rating"</f>
        <v xml:space="preserve"> Rating</v>
      </c>
      <c r="D52" s="8" t="s">
        <v>136</v>
      </c>
      <c r="E52" s="8" t="s">
        <v>117</v>
      </c>
      <c r="F52" s="8" t="s">
        <v>136</v>
      </c>
      <c r="G52" s="8" t="s">
        <v>122</v>
      </c>
      <c r="H52" s="8" t="s">
        <v>118</v>
      </c>
      <c r="I52" s="8" t="s">
        <v>122</v>
      </c>
      <c r="M52" s="4"/>
      <c r="O52" s="21" t="str">
        <f t="shared" ca="1" si="6"/>
        <v xml:space="preserve"> Rating</v>
      </c>
      <c r="P52" s="8" t="e">
        <f ca="1">VLOOKUP(OFFSET(P52,0,-6-$N$1,1,1),Reference!$B$3:$B$8,4,0)</f>
        <v>#N/A</v>
      </c>
      <c r="Q52" s="8" t="e">
        <f ca="1">VLOOKUP(OFFSET(Q52,0,-6-$N$1,1,1),Reference!$B$3:$B$8,4,0)</f>
        <v>#N/A</v>
      </c>
      <c r="R52" s="8" t="e">
        <f ca="1">VLOOKUP(OFFSET(R52,0,-6-$N$1,1,1),Reference!$B$3:$B$8,4,0)</f>
        <v>#N/A</v>
      </c>
      <c r="S52" s="8" t="e">
        <f ca="1">VLOOKUP(OFFSET(S52,0,-6-$N$1,1,1),Reference!$B$3:$B$8,4,0)</f>
        <v>#N/A</v>
      </c>
      <c r="T52" s="8" t="e">
        <f ca="1">VLOOKUP(OFFSET(T52,0,-6-$N$1,1,1),Reference!$B$3:$B$8,4,0)</f>
        <v>#N/A</v>
      </c>
      <c r="U52" s="8" t="e">
        <f ca="1">VLOOKUP(OFFSET(U52,0,-6-$N$1,1,1),Reference!$B$3:$B$8,4,0)</f>
        <v>#N/A</v>
      </c>
      <c r="V52" s="8" t="e">
        <f ca="1">VLOOKUP(OFFSET(V52,0,-6-$N$1,1,1),Reference!$B$3:$B$8,4,0)</f>
        <v>#REF!</v>
      </c>
      <c r="W52" s="8" t="e">
        <f ca="1">VLOOKUP(OFFSET(W52,0,-6-$N$1,1,1),Reference!$B$3:$B$8,4,0)</f>
        <v>#REF!</v>
      </c>
      <c r="X52" s="8" t="e">
        <f ca="1">VLOOKUP(OFFSET(X52,0,-6-$N$1,1,1),Reference!$B$3:$B$8,4,0)</f>
        <v>#REF!</v>
      </c>
      <c r="Y52" s="8"/>
    </row>
    <row r="53" spans="2:25" ht="18" x14ac:dyDescent="0.25">
      <c r="B53" s="6">
        <f ca="1">(INDIRECT("B"&amp;ROW()-2)+1)</f>
        <v>3</v>
      </c>
      <c r="C53" s="20"/>
      <c r="D53" s="222"/>
      <c r="E53" s="222"/>
      <c r="F53" s="222"/>
      <c r="G53" s="222"/>
      <c r="H53" s="222"/>
      <c r="I53" s="222"/>
      <c r="M53" s="4"/>
      <c r="O53" s="20">
        <f t="shared" ca="1" si="6"/>
        <v>0</v>
      </c>
      <c r="P53" s="222">
        <f t="shared" ca="1" si="6"/>
        <v>0</v>
      </c>
      <c r="Q53" s="222">
        <f t="shared" ca="1" si="6"/>
        <v>0</v>
      </c>
      <c r="R53" s="222">
        <f t="shared" ca="1" si="6"/>
        <v>0</v>
      </c>
      <c r="S53" s="222">
        <f t="shared" ca="1" si="6"/>
        <v>0</v>
      </c>
      <c r="T53" s="222">
        <f t="shared" ca="1" si="6"/>
        <v>0</v>
      </c>
      <c r="U53" s="222">
        <f t="shared" ca="1" si="6"/>
        <v>0</v>
      </c>
      <c r="V53" s="222">
        <f t="shared" ca="1" si="6"/>
        <v>0</v>
      </c>
      <c r="W53" s="222">
        <f t="shared" ca="1" si="6"/>
        <v>0</v>
      </c>
      <c r="X53" s="222">
        <f t="shared" ca="1" si="6"/>
        <v>0</v>
      </c>
      <c r="Y53" s="222"/>
    </row>
    <row r="54" spans="2:25" ht="46.5" x14ac:dyDescent="0.25">
      <c r="B54" s="7"/>
      <c r="C54" s="21" t="str">
        <f>C53&amp;" Rating"</f>
        <v xml:space="preserve"> Rating</v>
      </c>
      <c r="D54" s="29" t="s">
        <v>166</v>
      </c>
      <c r="E54" s="29" t="s">
        <v>167</v>
      </c>
      <c r="F54" s="29" t="s">
        <v>168</v>
      </c>
      <c r="G54" s="29" t="s">
        <v>169</v>
      </c>
      <c r="H54" s="29" t="s">
        <v>170</v>
      </c>
      <c r="I54" s="29" t="s">
        <v>171</v>
      </c>
      <c r="M54" s="4"/>
      <c r="O54" s="21" t="str">
        <f t="shared" ca="1" si="6"/>
        <v xml:space="preserve"> Rating</v>
      </c>
      <c r="P54" s="8" t="e">
        <f ca="1">VLOOKUP(OFFSET(P54,0,-6-$N$1,1,1),Reference!$B$3:$B$8,4,0)</f>
        <v>#N/A</v>
      </c>
      <c r="Q54" s="8" t="e">
        <f ca="1">VLOOKUP(OFFSET(Q54,0,-6-$N$1,1,1),Reference!$B$3:$B$8,4,0)</f>
        <v>#N/A</v>
      </c>
      <c r="R54" s="8" t="e">
        <f ca="1">VLOOKUP(OFFSET(R54,0,-6-$N$1,1,1),Reference!$B$3:$B$8,4,0)</f>
        <v>#N/A</v>
      </c>
      <c r="S54" s="8" t="e">
        <f ca="1">VLOOKUP(OFFSET(S54,0,-6-$N$1,1,1),Reference!$B$3:$B$8,4,0)</f>
        <v>#N/A</v>
      </c>
      <c r="T54" s="8" t="e">
        <f ca="1">VLOOKUP(OFFSET(T54,0,-6-$N$1,1,1),Reference!$B$3:$B$8,4,0)</f>
        <v>#N/A</v>
      </c>
      <c r="U54" s="8" t="e">
        <f ca="1">VLOOKUP(OFFSET(U54,0,-6-$N$1,1,1),Reference!$B$3:$B$8,4,0)</f>
        <v>#N/A</v>
      </c>
      <c r="V54" s="8" t="e">
        <f ca="1">VLOOKUP(OFFSET(V54,0,-6-$N$1,1,1),Reference!$B$3:$B$8,4,0)</f>
        <v>#REF!</v>
      </c>
      <c r="W54" s="8" t="e">
        <f ca="1">VLOOKUP(OFFSET(W54,0,-6-$N$1,1,1),Reference!$B$3:$B$8,4,0)</f>
        <v>#REF!</v>
      </c>
      <c r="X54" s="8" t="e">
        <f ca="1">VLOOKUP(OFFSET(X54,0,-6-$N$1,1,1),Reference!$B$3:$B$8,4,0)</f>
        <v>#REF!</v>
      </c>
      <c r="Y54" s="8"/>
    </row>
    <row r="55" spans="2:25" ht="18" x14ac:dyDescent="0.25">
      <c r="B55" s="6">
        <f ca="1">(INDIRECT("B"&amp;ROW()-2)+1)</f>
        <v>4</v>
      </c>
      <c r="C55" s="20"/>
      <c r="D55" s="222"/>
      <c r="E55" s="222"/>
      <c r="F55" s="222"/>
      <c r="G55" s="222"/>
      <c r="H55" s="222"/>
      <c r="I55" s="222"/>
      <c r="M55" s="4"/>
      <c r="O55" s="20">
        <f t="shared" ca="1" si="6"/>
        <v>0</v>
      </c>
      <c r="P55" s="222">
        <f t="shared" ca="1" si="6"/>
        <v>0</v>
      </c>
      <c r="Q55" s="222">
        <f t="shared" ca="1" si="6"/>
        <v>0</v>
      </c>
      <c r="R55" s="222">
        <f t="shared" ca="1" si="6"/>
        <v>0</v>
      </c>
      <c r="S55" s="222">
        <f t="shared" ca="1" si="6"/>
        <v>0</v>
      </c>
      <c r="T55" s="222">
        <f t="shared" ca="1" si="6"/>
        <v>0</v>
      </c>
      <c r="U55" s="222">
        <f t="shared" ca="1" si="6"/>
        <v>0</v>
      </c>
      <c r="V55" s="222">
        <f t="shared" ca="1" si="6"/>
        <v>0</v>
      </c>
      <c r="W55" s="222">
        <f t="shared" ca="1" si="6"/>
        <v>0</v>
      </c>
      <c r="X55" s="222">
        <f t="shared" ca="1" si="6"/>
        <v>0</v>
      </c>
      <c r="Y55" s="222"/>
    </row>
    <row r="56" spans="2:25" ht="46.5" x14ac:dyDescent="0.25">
      <c r="B56" s="7"/>
      <c r="C56" s="21" t="str">
        <f>C55&amp;" Rating"</f>
        <v xml:space="preserve"> Rating</v>
      </c>
      <c r="D56" s="8" t="s">
        <v>116</v>
      </c>
      <c r="E56" s="8" t="s">
        <v>117</v>
      </c>
      <c r="F56" s="8" t="s">
        <v>136</v>
      </c>
      <c r="G56" s="8" t="s">
        <v>122</v>
      </c>
      <c r="H56" s="8" t="s">
        <v>118</v>
      </c>
      <c r="I56" s="8" t="s">
        <v>118</v>
      </c>
      <c r="M56" s="4"/>
      <c r="O56" s="21" t="str">
        <f t="shared" ca="1" si="6"/>
        <v xml:space="preserve"> Rating</v>
      </c>
      <c r="P56" s="8" t="e">
        <f ca="1">VLOOKUP(OFFSET(P56,0,-6-$N$1,1,1),Reference!$B$3:$B$8,4,0)</f>
        <v>#N/A</v>
      </c>
      <c r="Q56" s="8" t="e">
        <f ca="1">VLOOKUP(OFFSET(Q56,0,-6-$N$1,1,1),Reference!$B$3:$B$8,4,0)</f>
        <v>#N/A</v>
      </c>
      <c r="R56" s="8" t="e">
        <f ca="1">VLOOKUP(OFFSET(R56,0,-6-$N$1,1,1),Reference!$B$3:$B$8,4,0)</f>
        <v>#N/A</v>
      </c>
      <c r="S56" s="8" t="e">
        <f ca="1">VLOOKUP(OFFSET(S56,0,-6-$N$1,1,1),Reference!$B$3:$B$8,4,0)</f>
        <v>#N/A</v>
      </c>
      <c r="T56" s="8" t="e">
        <f ca="1">VLOOKUP(OFFSET(T56,0,-6-$N$1,1,1),Reference!$B$3:$B$8,4,0)</f>
        <v>#N/A</v>
      </c>
      <c r="U56" s="8" t="e">
        <f ca="1">VLOOKUP(OFFSET(U56,0,-6-$N$1,1,1),Reference!$B$3:$B$8,4,0)</f>
        <v>#N/A</v>
      </c>
      <c r="V56" s="8" t="e">
        <f ca="1">VLOOKUP(OFFSET(V56,0,-6-$N$1,1,1),Reference!$B$3:$B$8,4,0)</f>
        <v>#REF!</v>
      </c>
      <c r="W56" s="8" t="e">
        <f ca="1">VLOOKUP(OFFSET(W56,0,-6-$N$1,1,1),Reference!$B$3:$B$8,4,0)</f>
        <v>#REF!</v>
      </c>
      <c r="X56" s="8" t="e">
        <f ca="1">VLOOKUP(OFFSET(X56,0,-6-$N$1,1,1),Reference!$B$3:$B$8,4,0)</f>
        <v>#REF!</v>
      </c>
      <c r="Y56" s="8"/>
    </row>
    <row r="57" spans="2:25" ht="18" x14ac:dyDescent="0.25">
      <c r="B57" s="6">
        <f ca="1">(INDIRECT("B"&amp;ROW()-2)+1)</f>
        <v>5</v>
      </c>
      <c r="C57" s="20"/>
      <c r="D57" s="222"/>
      <c r="E57" s="222"/>
      <c r="F57" s="222"/>
      <c r="G57" s="222"/>
      <c r="H57" s="222"/>
      <c r="I57" s="222"/>
      <c r="M57" s="4"/>
      <c r="O57" s="20">
        <f t="shared" ca="1" si="6"/>
        <v>0</v>
      </c>
      <c r="P57" s="222">
        <f t="shared" ca="1" si="6"/>
        <v>0</v>
      </c>
      <c r="Q57" s="222">
        <f t="shared" ca="1" si="6"/>
        <v>0</v>
      </c>
      <c r="R57" s="222">
        <f t="shared" ca="1" si="6"/>
        <v>0</v>
      </c>
      <c r="S57" s="222">
        <f t="shared" ca="1" si="6"/>
        <v>0</v>
      </c>
      <c r="T57" s="222">
        <f t="shared" ca="1" si="6"/>
        <v>0</v>
      </c>
      <c r="U57" s="222">
        <f t="shared" ca="1" si="6"/>
        <v>0</v>
      </c>
      <c r="V57" s="222">
        <f t="shared" ca="1" si="6"/>
        <v>0</v>
      </c>
      <c r="W57" s="222">
        <f t="shared" ca="1" si="6"/>
        <v>0</v>
      </c>
      <c r="X57" s="222">
        <f t="shared" ca="1" si="6"/>
        <v>0</v>
      </c>
      <c r="Y57" s="222"/>
    </row>
    <row r="58" spans="2:25" ht="46.5" x14ac:dyDescent="0.25">
      <c r="B58" s="7"/>
      <c r="C58" s="21" t="str">
        <f>C57&amp;" Rating"</f>
        <v xml:space="preserve"> Rating</v>
      </c>
      <c r="D58" s="8" t="s">
        <v>118</v>
      </c>
      <c r="E58" s="8" t="s">
        <v>117</v>
      </c>
      <c r="F58" s="8" t="s">
        <v>136</v>
      </c>
      <c r="G58" s="8" t="s">
        <v>122</v>
      </c>
      <c r="H58" s="8" t="s">
        <v>118</v>
      </c>
      <c r="I58" s="8" t="s">
        <v>118</v>
      </c>
      <c r="M58" s="4"/>
      <c r="O58" s="21" t="str">
        <f t="shared" ca="1" si="6"/>
        <v xml:space="preserve"> Rating</v>
      </c>
      <c r="P58" s="8" t="e">
        <f ca="1">VLOOKUP(OFFSET(P58,0,-6-$N$1,1,1),Reference!$B$3:$B$8,4,0)</f>
        <v>#N/A</v>
      </c>
      <c r="Q58" s="8" t="e">
        <f ca="1">VLOOKUP(OFFSET(Q58,0,-6-$N$1,1,1),Reference!$B$3:$B$8,4,0)</f>
        <v>#N/A</v>
      </c>
      <c r="R58" s="8" t="e">
        <f ca="1">VLOOKUP(OFFSET(R58,0,-6-$N$1,1,1),Reference!$B$3:$B$8,4,0)</f>
        <v>#N/A</v>
      </c>
      <c r="S58" s="8" t="e">
        <f ca="1">VLOOKUP(OFFSET(S58,0,-6-$N$1,1,1),Reference!$B$3:$B$8,4,0)</f>
        <v>#N/A</v>
      </c>
      <c r="T58" s="8" t="e">
        <f ca="1">VLOOKUP(OFFSET(T58,0,-6-$N$1,1,1),Reference!$B$3:$B$8,4,0)</f>
        <v>#N/A</v>
      </c>
      <c r="U58" s="8" t="e">
        <f ca="1">VLOOKUP(OFFSET(U58,0,-6-$N$1,1,1),Reference!$B$3:$B$8,4,0)</f>
        <v>#N/A</v>
      </c>
      <c r="V58" s="8" t="e">
        <f ca="1">VLOOKUP(OFFSET(V58,0,-6-$N$1,1,1),Reference!$B$3:$B$8,4,0)</f>
        <v>#REF!</v>
      </c>
      <c r="W58" s="8" t="e">
        <f ca="1">VLOOKUP(OFFSET(W58,0,-6-$N$1,1,1),Reference!$B$3:$B$8,4,0)</f>
        <v>#REF!</v>
      </c>
      <c r="X58" s="8" t="e">
        <f ca="1">VLOOKUP(OFFSET(X58,0,-6-$N$1,1,1),Reference!$B$3:$B$8,4,0)</f>
        <v>#REF!</v>
      </c>
      <c r="Y58" s="8"/>
    </row>
    <row r="59" spans="2:25" ht="18" x14ac:dyDescent="0.25">
      <c r="B59" s="6">
        <f ca="1">(INDIRECT("B"&amp;ROW()-2)+1)</f>
        <v>6</v>
      </c>
      <c r="C59" s="20"/>
      <c r="D59" s="222"/>
      <c r="E59" s="222"/>
      <c r="F59" s="222"/>
      <c r="G59" s="222"/>
      <c r="H59" s="222"/>
      <c r="I59" s="222"/>
      <c r="M59" s="4"/>
      <c r="O59" s="20">
        <f t="shared" ca="1" si="6"/>
        <v>0</v>
      </c>
      <c r="P59" s="222">
        <f t="shared" ca="1" si="6"/>
        <v>0</v>
      </c>
      <c r="Q59" s="222">
        <f t="shared" ca="1" si="6"/>
        <v>0</v>
      </c>
      <c r="R59" s="222">
        <f t="shared" ca="1" si="6"/>
        <v>0</v>
      </c>
      <c r="S59" s="222">
        <f t="shared" ca="1" si="6"/>
        <v>0</v>
      </c>
      <c r="T59" s="222">
        <f t="shared" ca="1" si="6"/>
        <v>0</v>
      </c>
      <c r="U59" s="222">
        <f t="shared" ca="1" si="6"/>
        <v>0</v>
      </c>
      <c r="V59" s="222">
        <f t="shared" ca="1" si="6"/>
        <v>0</v>
      </c>
      <c r="W59" s="222">
        <f t="shared" ca="1" si="6"/>
        <v>0</v>
      </c>
      <c r="X59" s="222">
        <f t="shared" ca="1" si="6"/>
        <v>0</v>
      </c>
      <c r="Y59" s="222"/>
    </row>
    <row r="60" spans="2:25" ht="46.5" x14ac:dyDescent="0.25">
      <c r="B60" s="7"/>
      <c r="C60" s="21" t="str">
        <f>C59&amp;" Rating"</f>
        <v xml:space="preserve"> Rating</v>
      </c>
      <c r="D60" s="8" t="s">
        <v>116</v>
      </c>
      <c r="E60" s="8" t="s">
        <v>117</v>
      </c>
      <c r="F60" s="8" t="s">
        <v>136</v>
      </c>
      <c r="G60" s="8" t="s">
        <v>122</v>
      </c>
      <c r="H60" s="8" t="s">
        <v>118</v>
      </c>
      <c r="I60" s="8" t="s">
        <v>118</v>
      </c>
      <c r="M60" s="4"/>
      <c r="O60" s="21" t="str">
        <f t="shared" ca="1" si="6"/>
        <v xml:space="preserve"> Rating</v>
      </c>
      <c r="P60" s="8" t="e">
        <f ca="1">VLOOKUP(OFFSET(P60,0,-6-$N$1,1,1),Reference!$B$3:$B$8,4,0)</f>
        <v>#N/A</v>
      </c>
      <c r="Q60" s="8" t="e">
        <f ca="1">VLOOKUP(OFFSET(Q60,0,-6-$N$1,1,1),Reference!$B$3:$B$8,4,0)</f>
        <v>#N/A</v>
      </c>
      <c r="R60" s="8" t="e">
        <f ca="1">VLOOKUP(OFFSET(R60,0,-6-$N$1,1,1),Reference!$B$3:$B$8,4,0)</f>
        <v>#N/A</v>
      </c>
      <c r="S60" s="8" t="e">
        <f ca="1">VLOOKUP(OFFSET(S60,0,-6-$N$1,1,1),Reference!$B$3:$B$8,4,0)</f>
        <v>#N/A</v>
      </c>
      <c r="T60" s="8" t="e">
        <f ca="1">VLOOKUP(OFFSET(T60,0,-6-$N$1,1,1),Reference!$B$3:$B$8,4,0)</f>
        <v>#N/A</v>
      </c>
      <c r="U60" s="8" t="e">
        <f ca="1">VLOOKUP(OFFSET(U60,0,-6-$N$1,1,1),Reference!$B$3:$B$8,4,0)</f>
        <v>#N/A</v>
      </c>
      <c r="V60" s="8" t="e">
        <f ca="1">VLOOKUP(OFFSET(V60,0,-6-$N$1,1,1),Reference!$B$3:$B$8,4,0)</f>
        <v>#REF!</v>
      </c>
      <c r="W60" s="8" t="e">
        <f ca="1">VLOOKUP(OFFSET(W60,0,-6-$N$1,1,1),Reference!$B$3:$B$8,4,0)</f>
        <v>#REF!</v>
      </c>
      <c r="X60" s="8" t="e">
        <f ca="1">VLOOKUP(OFFSET(X60,0,-6-$N$1,1,1),Reference!$B$3:$B$8,4,0)</f>
        <v>#REF!</v>
      </c>
      <c r="Y60" s="8"/>
    </row>
    <row r="61" spans="2:25" s="5" customFormat="1" x14ac:dyDescent="0.3">
      <c r="B61" s="25">
        <f ca="1">(INDIRECT("B"&amp;ROW()-2))</f>
        <v>6</v>
      </c>
      <c r="C61" s="14" t="str">
        <f>"SUMMARY "&amp;C48</f>
        <v>SUMMARY ECONOMIC ENVIRONMENT</v>
      </c>
      <c r="D61" s="11" t="e">
        <f ca="1">VLOOKUP($N$1+1-RANK(OFFSET(D61,0,$O$1),OFFSET($O61,0,1,1,$N$1)),Reference!$D$3:$E$8,2)</f>
        <v>#N/A</v>
      </c>
      <c r="E61" s="11" t="e">
        <f ca="1">VLOOKUP($N$1+1-RANK(OFFSET(E61,0,$O$1),OFFSET($O61,0,1,1,$N$1)),Reference!$D$3:$E$8,2)</f>
        <v>#N/A</v>
      </c>
      <c r="F61" s="11" t="e">
        <f ca="1">VLOOKUP($N$1+1-RANK(OFFSET(F61,0,$O$1),OFFSET($O61,0,1,1,$N$1)),Reference!$D$3:$E$8,2)</f>
        <v>#N/A</v>
      </c>
      <c r="G61" s="11" t="e">
        <f ca="1">VLOOKUP($N$1+1-RANK(OFFSET(G61,0,$O$1),OFFSET($O61,0,1,1,$N$1)),Reference!$D$3:$E$8,2)</f>
        <v>#N/A</v>
      </c>
      <c r="H61" s="11" t="e">
        <f ca="1">VLOOKUP($N$1+1-RANK(OFFSET(H61,0,$O$1),OFFSET($O61,0,1,1,$N$1)),Reference!$D$3:$E$8,2)</f>
        <v>#N/A</v>
      </c>
      <c r="I61" s="11" t="e">
        <f ca="1">VLOOKUP($N$1+1-RANK(OFFSET(I61,0,$O$1),OFFSET($O61,0,1,1,$N$1)),Reference!$D$3:$E$8,2)</f>
        <v>#N/A</v>
      </c>
      <c r="M61" s="15"/>
      <c r="O61" s="14" t="str">
        <f t="shared" ca="1" si="6"/>
        <v>SUMMARY ECONOMIC ENVIRONMENT</v>
      </c>
      <c r="P61" s="11" t="e">
        <f ca="1">SUM(P48:P60)</f>
        <v>#N/A</v>
      </c>
      <c r="Q61" s="11" t="e">
        <f t="shared" ref="Q61:X61" ca="1" si="7">SUM(Q48:Q60)</f>
        <v>#N/A</v>
      </c>
      <c r="R61" s="11" t="e">
        <f t="shared" ca="1" si="7"/>
        <v>#N/A</v>
      </c>
      <c r="S61" s="11" t="e">
        <f t="shared" ca="1" si="7"/>
        <v>#N/A</v>
      </c>
      <c r="T61" s="11" t="e">
        <f t="shared" ca="1" si="7"/>
        <v>#N/A</v>
      </c>
      <c r="U61" s="11" t="e">
        <f t="shared" ca="1" si="7"/>
        <v>#N/A</v>
      </c>
      <c r="V61" s="11" t="e">
        <f t="shared" ca="1" si="7"/>
        <v>#REF!</v>
      </c>
      <c r="W61" s="11" t="e">
        <f t="shared" ca="1" si="7"/>
        <v>#REF!</v>
      </c>
      <c r="X61" s="11" t="e">
        <f t="shared" ca="1" si="7"/>
        <v>#REF!</v>
      </c>
      <c r="Y61" s="11"/>
    </row>
    <row r="62" spans="2:25" x14ac:dyDescent="0.3">
      <c r="M62" s="4"/>
      <c r="O62" s="5"/>
    </row>
    <row r="63" spans="2:25" ht="26.25" x14ac:dyDescent="0.25">
      <c r="C63" s="16" t="s">
        <v>133</v>
      </c>
      <c r="D63" s="17" t="e">
        <f ca="1">VLOOKUP($N$1+1-RANK(P63,OFFSET($P$63,0,0,1,$N$1)),Reference!$D$3:$E$7,2)</f>
        <v>#N/A</v>
      </c>
      <c r="E63" s="17" t="e">
        <f ca="1">VLOOKUP($N$1+1-RANK(Q63,OFFSET($P$63,0,0,1,$N$1)),Reference!$D$3:$E$7,2)</f>
        <v>#N/A</v>
      </c>
      <c r="F63" s="17" t="e">
        <f ca="1">VLOOKUP($N$1+1-RANK(R63,OFFSET($P$63,0,0,1,$N$1)),Reference!$D$3:$E$7,2)</f>
        <v>#N/A</v>
      </c>
      <c r="G63" s="17" t="e">
        <f ca="1">VLOOKUP($N$1+1-RANK(S63,OFFSET($P$63,0,0,1,$N$1)),Reference!$D$3:$E$7,2)</f>
        <v>#N/A</v>
      </c>
      <c r="H63" s="17" t="e">
        <f ca="1">VLOOKUP($N$1+1-RANK(T63,OFFSET($P$63,0,0,1,$N$1)),Reference!$D$3:$E$7,2)</f>
        <v>#N/A</v>
      </c>
      <c r="I63" s="17" t="e">
        <f ca="1">VLOOKUP($N$1+1-RANK(U63,OFFSET($P$63,0,0,1,$N$1)),Reference!$D$3:$E$7,2)</f>
        <v>#N/A</v>
      </c>
      <c r="M63" s="4"/>
      <c r="O63" s="16" t="str">
        <f ca="1">OFFSET(O63,0,-$O$1,1,1)</f>
        <v>OVERALL SUMMARY</v>
      </c>
      <c r="P63" s="17" t="e">
        <f ca="1">(($N$1+1)*$P$1)-(RANK(P46,OFFSET($P46,0,0,1,$N$1))+RANK(P31,OFFSET($P31,0,0,1,$N$1))+RANK(P16,OFFSET($P16,0,0,1,$N$1))+RANK(P61,OFFSET($P61,0,0,1,$N$1)))</f>
        <v>#N/A</v>
      </c>
      <c r="Q63" s="17" t="e">
        <f t="shared" ref="Q63:Y63" ca="1" si="8">(($N$1+1)*$P$1)-(RANK(Q46,OFFSET($P46,0,0,1,$N$1))+RANK(Q31,OFFSET($P31,0,0,1,$N$1))+RANK(Q16,OFFSET($P16,0,0,1,$N$1))+RANK(Q61,OFFSET($P61,0,0,1,$N$1)))</f>
        <v>#N/A</v>
      </c>
      <c r="R63" s="17" t="e">
        <f t="shared" ca="1" si="8"/>
        <v>#N/A</v>
      </c>
      <c r="S63" s="17" t="e">
        <f t="shared" ca="1" si="8"/>
        <v>#N/A</v>
      </c>
      <c r="T63" s="17" t="e">
        <f t="shared" ca="1" si="8"/>
        <v>#N/A</v>
      </c>
      <c r="U63" s="17" t="e">
        <f t="shared" ca="1" si="8"/>
        <v>#N/A</v>
      </c>
      <c r="V63" s="17" t="e">
        <f t="shared" ca="1" si="8"/>
        <v>#REF!</v>
      </c>
      <c r="W63" s="17" t="e">
        <f t="shared" ca="1" si="8"/>
        <v>#REF!</v>
      </c>
      <c r="X63" s="17" t="e">
        <f t="shared" ca="1" si="8"/>
        <v>#REF!</v>
      </c>
      <c r="Y63" s="17" t="e">
        <f t="shared" ca="1" si="8"/>
        <v>#N/A</v>
      </c>
    </row>
    <row r="65" spans="3:7" ht="26.25" x14ac:dyDescent="0.4">
      <c r="C65" s="24" t="s">
        <v>134</v>
      </c>
    </row>
    <row r="66" spans="3:7" ht="44.25" x14ac:dyDescent="0.55000000000000004">
      <c r="C66" s="23" t="e">
        <f>IF(Reference!#REF!="", "", Reference!#REF!)</f>
        <v>#REF!</v>
      </c>
      <c r="D66" s="30" t="e">
        <f>IF(Reference!#REF!="", "", Reference!#REF!)</f>
        <v>#REF!</v>
      </c>
      <c r="E66" s="5"/>
      <c r="F66" s="5"/>
      <c r="G66" s="5"/>
    </row>
    <row r="67" spans="3:7" ht="44.25" x14ac:dyDescent="0.55000000000000004">
      <c r="C67" s="23" t="e">
        <f>IF(Reference!#REF!="", "", Reference!#REF!)</f>
        <v>#REF!</v>
      </c>
      <c r="D67" s="30" t="e">
        <f>IF(Reference!#REF!="", "", Reference!#REF!)</f>
        <v>#REF!</v>
      </c>
    </row>
    <row r="68" spans="3:7" ht="44.25" x14ac:dyDescent="0.55000000000000004">
      <c r="C68" s="23" t="e">
        <f>IF(Reference!#REF!="", "", Reference!#REF!)</f>
        <v>#REF!</v>
      </c>
      <c r="D68" s="30" t="e">
        <f>IF(Reference!#REF!="", "", Reference!#REF!)</f>
        <v>#REF!</v>
      </c>
    </row>
    <row r="69" spans="3:7" ht="44.25" x14ac:dyDescent="0.55000000000000004">
      <c r="C69" s="23" t="e">
        <f>IF(Reference!#REF!="", "", Reference!#REF!)</f>
        <v>#REF!</v>
      </c>
      <c r="D69" s="30" t="e">
        <f>IF(Reference!#REF!="", "", Reference!#REF!)</f>
        <v>#REF!</v>
      </c>
    </row>
    <row r="70" spans="3:7" ht="44.25" x14ac:dyDescent="0.55000000000000004">
      <c r="C70" s="23" t="e">
        <f>IF(Reference!#REF!="", "", Reference!#REF!)</f>
        <v>#REF!</v>
      </c>
      <c r="D70" s="30" t="e">
        <f>IF(Reference!#REF!="", "", Reference!#REF!)</f>
        <v>#REF!</v>
      </c>
    </row>
    <row r="71" spans="3:7" ht="44.25" x14ac:dyDescent="0.55000000000000004">
      <c r="C71" s="23" t="e">
        <f>IF(Reference!#REF!="", "", Reference!#REF!)</f>
        <v>#REF!</v>
      </c>
      <c r="D71" s="30" t="e">
        <f>IF(Reference!#REF!="", "", Reference!#REF!)</f>
        <v>#REF!</v>
      </c>
    </row>
    <row r="72" spans="3:7" x14ac:dyDescent="0.3">
      <c r="C72" s="5" t="str">
        <f>IF(Reference!E9="", "", Reference!E9)</f>
        <v/>
      </c>
    </row>
  </sheetData>
  <dataValidations count="2">
    <dataValidation type="list" allowBlank="1" showInputMessage="1" showErrorMessage="1" sqref="D56:I56 D58:I58 D20:I20 D52:I52 D50:I50 D45:I45 D22:I22 D24:I24 D26:I26 D28:I28 D30:I30 D35:I35 D60:I60 D15:I15 D37:I37 D39:I39 D41:I41 D43:I43 D9:I9 D11:I11 D13:I13 D7:I7 D5:I5" xr:uid="{00000000-0002-0000-0E00-000000000000}">
      <formula1>Dots</formula1>
    </dataValidation>
    <dataValidation type="list" allowBlank="1" showInputMessage="1" showErrorMessage="1" sqref="D54:I54" xr:uid="{00000000-0002-0000-0E00-000001000000}">
      <formula1>Dots6</formula1>
    </dataValidation>
  </dataValidations>
  <pageMargins left="0.7" right="0.7" top="0.75" bottom="0.75" header="0.3" footer="0.3"/>
  <pageSetup scale="2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imcoe County Document" ma:contentTypeID="0x010100E41E75E2508AC940B81E5CD5C89986C1006D9074D290CDB445BB50195B2E59841F" ma:contentTypeVersion="13" ma:contentTypeDescription="" ma:contentTypeScope="" ma:versionID="4f72e88caa09e9e8b8401719d81f69c4">
  <xsd:schema xmlns:xsd="http://www.w3.org/2001/XMLSchema" xmlns:xs="http://www.w3.org/2001/XMLSchema" xmlns:p="http://schemas.microsoft.com/office/2006/metadata/properties" xmlns:ns2="84bfe73d-9931-4a9e-aed7-58a7489a3b45" xmlns:ns3="a41fbfa1-82ca-4939-9932-d97b8d6ad3e9" targetNamespace="http://schemas.microsoft.com/office/2006/metadata/properties" ma:root="true" ma:fieldsID="39fed53c9488a64275dddf93b81ab8b9" ns2:_="" ns3:_="">
    <xsd:import namespace="84bfe73d-9931-4a9e-aed7-58a7489a3b45"/>
    <xsd:import namespace="a41fbfa1-82ca-4939-9932-d97b8d6ad3e9"/>
    <xsd:element name="properties">
      <xsd:complexType>
        <xsd:sequence>
          <xsd:element name="documentManagement">
            <xsd:complexType>
              <xsd:all>
                <xsd:element ref="ns2:TaxKeywordTaxHTField" minOccurs="0"/>
                <xsd:element ref="ns3:TaxCatchAll" minOccurs="0"/>
                <xsd:element ref="ns3: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fe73d-9931-4a9e-aed7-58a7489a3b45"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Content Keywords" ma:readOnly="false" ma:fieldId="{23f27201-bee3-471e-b2e7-b64fd8b7ca38}" ma:taxonomyMulti="true" ma:sspId="55684338-cd78-4ab2-8128-fd117ec405e2"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1fbfa1-82ca-4939-9932-d97b8d6ad3e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b3b9e4d-25bf-4f4c-8256-de6a335ee300}" ma:internalName="TaxCatchAll" ma:readOnly="false" ma:showField="CatchAllData" ma:web="a41fbfa1-82ca-4939-9932-d97b8d6ad3e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b3b9e4d-25bf-4f4c-8256-de6a335ee300}" ma:internalName="TaxCatchAllLabel" ma:readOnly="true" ma:showField="CatchAllDataLabel" ma:web="a41fbfa1-82ca-4939-9932-d97b8d6ad3e9">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41fbfa1-82ca-4939-9932-d97b8d6ad3e9">
      <UserInfo>
        <DisplayName>Tricia Radburn</DisplayName>
        <AccountId>9</AccountId>
        <AccountType/>
      </UserInfo>
    </SharedWithUsers>
    <TaxCatchAll xmlns="a41fbfa1-82ca-4939-9932-d97b8d6ad3e9"/>
    <TaxKeywordTaxHTField xmlns="84bfe73d-9931-4a9e-aed7-58a7489a3b45">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4EA2D-5667-4CBD-9EA9-BFF0DF573EA9}"/>
</file>

<file path=customXml/itemProps2.xml><?xml version="1.0" encoding="utf-8"?>
<ds:datastoreItem xmlns:ds="http://schemas.openxmlformats.org/officeDocument/2006/customXml" ds:itemID="{600721D5-313E-44C4-8A85-2B0524168195}">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c0256fdc-26f6-45a3-a15e-94b9ce2a979f"/>
    <ds:schemaRef ds:uri="http://www.w3.org/XML/1998/namespace"/>
    <ds:schemaRef ds:uri="http://purl.org/dc/terms/"/>
    <ds:schemaRef ds:uri="http://schemas.openxmlformats.org/package/2006/metadata/core-properties"/>
    <ds:schemaRef ds:uri="fe8e7631-971c-4024-8c04-ae76942146db"/>
    <ds:schemaRef ds:uri="http://purl.org/dc/elements/1.1/"/>
  </ds:schemaRefs>
</ds:datastoreItem>
</file>

<file path=customXml/itemProps3.xml><?xml version="1.0" encoding="utf-8"?>
<ds:datastoreItem xmlns:ds="http://schemas.openxmlformats.org/officeDocument/2006/customXml" ds:itemID="{92977F77-728E-49E6-9876-91746DBC29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Evaluation Matrix Template 1</vt:lpstr>
      <vt:lpstr>5 Env 4 Alt</vt:lpstr>
      <vt:lpstr>5 Env 3 Alt</vt:lpstr>
      <vt:lpstr>4 Env 5 Alt</vt:lpstr>
      <vt:lpstr>4 Env 4 Alt</vt:lpstr>
      <vt:lpstr>4 Env 3 Alt</vt:lpstr>
      <vt:lpstr>Reference</vt:lpstr>
      <vt:lpstr>Instructions</vt:lpstr>
      <vt:lpstr>4 Env 6 Alt</vt:lpstr>
      <vt:lpstr>Display Table 1</vt:lpstr>
      <vt:lpstr>Display Table 2</vt:lpstr>
      <vt:lpstr>Sheet1</vt:lpstr>
      <vt:lpstr>Sheet2</vt:lpstr>
      <vt:lpstr>Sheet3</vt:lpstr>
      <vt:lpstr>Dotmatrix5</vt:lpstr>
      <vt:lpstr>Dots</vt:lpstr>
      <vt:lpstr>'4 Env 3 Alt'!Print_Area</vt:lpstr>
      <vt:lpstr>'4 Env 4 Alt'!Print_Area</vt:lpstr>
      <vt:lpstr>'4 Env 5 Alt'!Print_Area</vt:lpstr>
      <vt:lpstr>'4 Env 6 Alt'!Print_Area</vt:lpstr>
      <vt:lpstr>'5 Env 3 Alt'!Print_Area</vt:lpstr>
      <vt:lpstr>'5 Env 4 Alt'!Print_Area</vt:lpstr>
      <vt:lpstr>'Display Table 1'!Print_Area</vt:lpstr>
      <vt:lpstr>'Evaluation Matrix Template 1'!Print_Area</vt:lpstr>
      <vt:lpstr>Sheet2!Print_Area</vt:lpstr>
      <vt:lpstr>'Evaluation Matrix Template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Gendron</dc:creator>
  <cp:keywords/>
  <dc:description/>
  <cp:lastModifiedBy>Hedley, Chris</cp:lastModifiedBy>
  <cp:revision/>
  <dcterms:created xsi:type="dcterms:W3CDTF">2015-06-25T18:40:25Z</dcterms:created>
  <dcterms:modified xsi:type="dcterms:W3CDTF">2023-02-13T20:10:28Z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0x010100E41E75E2508AC940B81E5CD5C89986C1006D9074D290CDB445BB50195B2E59841F</vt:lpwstr>
  </property>
  <property fmtid="{D5CDD505-2E9C-101B-9397-08002B2CF9AE}" pid="3" name="AuthorIds_UIVersion_17920">
    <vt:lpwstr>14</vt:lpwstr>
  </property>
  <property fmtid="{D5CDD505-2E9C-101B-9397-08002B2CF9AE}" pid="4" name="MediaServiceImageTags">
    <vt:lpwstr/>
  </property>
  <property fmtid="{D5CDD505-2E9C-101B-9397-08002B2CF9AE}" pid="5" name="TaxKeyword">
    <vt:lpwstr/>
  </property>
</Properties>
</file>